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10830" windowHeight="6120"/>
  </bookViews>
  <sheets>
    <sheet name="QUADRO VALOR" sheetId="15" r:id="rId1"/>
    <sheet name="PROPOSTA ÓRGÃO" sheetId="18" r:id="rId2"/>
    <sheet name="QUANTITATIVO HOMEM" sheetId="17" r:id="rId3"/>
    <sheet name="ASG" sheetId="16" r:id="rId4"/>
    <sheet name="ENC." sheetId="19" r:id="rId5"/>
    <sheet name="ASG - BANHEIRISTA" sheetId="22" r:id="rId6"/>
    <sheet name="JARDINEIRO sede" sheetId="20" r:id="rId7"/>
    <sheet name="ASG- NITEROI" sheetId="24" r:id="rId8"/>
    <sheet name="ASG- D. CAXIAS" sheetId="25" r:id="rId9"/>
    <sheet name="ASG- N. IGUAÇU" sheetId="26" r:id="rId10"/>
    <sheet name="ASG- B.PIRAI - P. AVANÇADO" sheetId="27" r:id="rId11"/>
    <sheet name="ASG- VOLTA REDONDA" sheetId="28" r:id="rId12"/>
    <sheet name="ASG- ANGRA DOS REIS" sheetId="29" r:id="rId13"/>
    <sheet name="ASG- PETRÓPOLIS" sheetId="30" r:id="rId14"/>
    <sheet name="ASG- FRIBURGO" sheetId="31" r:id="rId15"/>
    <sheet name="ASG- MACAÉ" sheetId="32" r:id="rId16"/>
    <sheet name="ASG- CAMPOS" sheetId="33" r:id="rId17"/>
    <sheet name="ASG- POSTO AV. ITAPERUNA" sheetId="34" r:id="rId18"/>
    <sheet name="ASG- CABO FRIO" sheetId="35" r:id="rId19"/>
    <sheet name="ASG- SÃO GONÇALO" sheetId="36" r:id="rId20"/>
    <sheet name="JARDINEIRO BARRA DO PIRAI" sheetId="49" r:id="rId21"/>
    <sheet name="JARDINEIRO  CABO FRIO" sheetId="50" r:id="rId22"/>
    <sheet name="SERV.  CARREGADOR  - RJ" sheetId="37" state="hidden" r:id="rId23"/>
    <sheet name="SERV, - CARREGADOR D. CAXIAS" sheetId="38" state="hidden" r:id="rId24"/>
    <sheet name="SERV. CARREGADOR- N. IGUAÇU " sheetId="39" state="hidden" r:id="rId25"/>
    <sheet name="SERV. CARREGADOR- B.PIRAI " sheetId="40" state="hidden" r:id="rId26"/>
    <sheet name="SERV. CARREGADOR - FRIBURGO" sheetId="41" state="hidden" r:id="rId27"/>
    <sheet name="ASG - DISTRITO FEDERAL LOTE 3" sheetId="42" state="hidden" r:id="rId28"/>
    <sheet name="EQUIPAMENTOS" sheetId="44" state="hidden" r:id="rId29"/>
    <sheet name="MATERIAL" sheetId="45" state="hidden" r:id="rId30"/>
    <sheet name="JARDINAGEM" sheetId="46" state="hidden" r:id="rId31"/>
    <sheet name="HIGIENICO" sheetId="47" state="hidden" r:id="rId32"/>
    <sheet name="UNIFORME" sheetId="48" state="hidden" r:id="rId33"/>
  </sheets>
  <definedNames>
    <definedName name="_Hlk30775002" localSheetId="1">'PROPOSTA ÓRGÃO'!$F$10</definedName>
    <definedName name="_xlnm.Print_Area" localSheetId="3">ASG!$A$1:$D$148</definedName>
    <definedName name="_xlnm.Print_Area" localSheetId="5">'ASG - BANHEIRISTA'!$A$1:$D$148</definedName>
    <definedName name="_xlnm.Print_Area" localSheetId="13">'ASG- PETRÓPOLIS'!$A$1:$D$148</definedName>
    <definedName name="_xlnm.Print_Area" localSheetId="4">ENC.!$A$1:$D$148</definedName>
    <definedName name="_xlnm.Print_Area" localSheetId="21">'JARDINEIRO  CABO FRIO'!$A$1:$D$148</definedName>
    <definedName name="_xlnm.Print_Area" localSheetId="20">'JARDINEIRO BARRA DO PIRAI'!$A$1:$D$148</definedName>
    <definedName name="_xlnm.Print_Area" localSheetId="6">'JARDINEIRO sede'!$A$1:$D$148</definedName>
    <definedName name="_xlnm.Print_Area" localSheetId="0">'QUADRO VALOR'!$C$1:$I$47</definedName>
    <definedName name="_xlnm.Print_Area" localSheetId="2">'QUANTITATIVO HOMEM'!$B$1:$O$108</definedName>
    <definedName name="_xlnm.Print_Area" localSheetId="22">'SERV.  CARREGADOR  - RJ'!$A$1:$D$148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0" i="49" l="1"/>
  <c r="C141" i="50" l="1"/>
  <c r="C141" i="49"/>
  <c r="C11" i="22"/>
  <c r="C69" i="16"/>
  <c r="C46" i="31"/>
  <c r="C107" i="19"/>
  <c r="C110" i="22" l="1"/>
  <c r="C47" i="31"/>
  <c r="C108" i="49" l="1"/>
  <c r="C108" i="50" s="1"/>
  <c r="C110" i="49"/>
  <c r="C110" i="50" s="1"/>
  <c r="C109" i="49"/>
  <c r="C109" i="50" s="1"/>
  <c r="C15" i="19"/>
  <c r="C107" i="49" l="1"/>
  <c r="C107" i="50" s="1"/>
  <c r="C117" i="22"/>
  <c r="C126" i="50"/>
  <c r="C118" i="50"/>
  <c r="C117" i="50"/>
  <c r="C86" i="50"/>
  <c r="C50" i="50"/>
  <c r="C58" i="50" s="1"/>
  <c r="C40" i="50"/>
  <c r="C69" i="50" s="1"/>
  <c r="C16" i="50"/>
  <c r="D80" i="50" s="1"/>
  <c r="C126" i="49"/>
  <c r="C118" i="49"/>
  <c r="C117" i="49"/>
  <c r="C86" i="49"/>
  <c r="C58" i="49"/>
  <c r="C40" i="49"/>
  <c r="C69" i="49" s="1"/>
  <c r="C16" i="49"/>
  <c r="D83" i="49" s="1"/>
  <c r="D81" i="50"/>
  <c r="C46" i="37"/>
  <c r="C50" i="16"/>
  <c r="C58" i="16" s="1"/>
  <c r="E34" i="46"/>
  <c r="E33" i="46"/>
  <c r="E32" i="46"/>
  <c r="E31" i="46"/>
  <c r="E30" i="46"/>
  <c r="E29" i="46"/>
  <c r="E28" i="46"/>
  <c r="E27" i="46"/>
  <c r="E26" i="46"/>
  <c r="E25" i="46"/>
  <c r="E24" i="46"/>
  <c r="E23" i="46"/>
  <c r="E22" i="46"/>
  <c r="E21" i="46"/>
  <c r="E20" i="46"/>
  <c r="E19" i="46"/>
  <c r="E18" i="46"/>
  <c r="E17" i="46"/>
  <c r="E16" i="46"/>
  <c r="E15" i="46"/>
  <c r="E14" i="46"/>
  <c r="E13" i="46"/>
  <c r="E12" i="46"/>
  <c r="E11" i="46"/>
  <c r="E10" i="46"/>
  <c r="E9" i="46"/>
  <c r="E8" i="46"/>
  <c r="E7" i="46"/>
  <c r="E6" i="46"/>
  <c r="E5" i="46"/>
  <c r="G64" i="45"/>
  <c r="G63" i="45"/>
  <c r="G62" i="45"/>
  <c r="G61" i="45"/>
  <c r="G60" i="45"/>
  <c r="G59" i="45"/>
  <c r="G58" i="45"/>
  <c r="G57" i="45"/>
  <c r="G56" i="45"/>
  <c r="G55" i="45"/>
  <c r="G54" i="45"/>
  <c r="G53" i="45"/>
  <c r="G52" i="45"/>
  <c r="G51" i="45"/>
  <c r="G50" i="45"/>
  <c r="G49" i="45"/>
  <c r="G48" i="45"/>
  <c r="G47" i="45"/>
  <c r="G46" i="45"/>
  <c r="G45" i="45"/>
  <c r="G44" i="45"/>
  <c r="G43" i="45"/>
  <c r="G42" i="45"/>
  <c r="G41" i="45"/>
  <c r="G40" i="45"/>
  <c r="G39" i="45"/>
  <c r="G38" i="45"/>
  <c r="G37" i="45"/>
  <c r="G36" i="45"/>
  <c r="G35" i="45"/>
  <c r="G34" i="45"/>
  <c r="G33" i="45"/>
  <c r="G32" i="45"/>
  <c r="G31" i="45"/>
  <c r="G30" i="45"/>
  <c r="G29" i="45"/>
  <c r="G28" i="45"/>
  <c r="G27" i="45"/>
  <c r="G26" i="45"/>
  <c r="G25" i="45"/>
  <c r="G24" i="45"/>
  <c r="G23" i="45"/>
  <c r="G22" i="45"/>
  <c r="G21" i="45"/>
  <c r="G20" i="45"/>
  <c r="G19" i="45"/>
  <c r="G18" i="45"/>
  <c r="G17" i="45"/>
  <c r="G16" i="45"/>
  <c r="G15" i="45"/>
  <c r="G14" i="45"/>
  <c r="G13" i="45"/>
  <c r="G12" i="45"/>
  <c r="G11" i="45"/>
  <c r="G10" i="45"/>
  <c r="G9" i="45"/>
  <c r="G8" i="45"/>
  <c r="G7" i="45"/>
  <c r="G6" i="45"/>
  <c r="G5" i="45"/>
  <c r="G4" i="45"/>
  <c r="F106" i="37"/>
  <c r="C108" i="37" s="1"/>
  <c r="C120" i="42"/>
  <c r="C119" i="42"/>
  <c r="C118" i="37"/>
  <c r="C117" i="37"/>
  <c r="C108" i="34"/>
  <c r="C109" i="31"/>
  <c r="C110" i="35"/>
  <c r="C107" i="25"/>
  <c r="C107" i="38"/>
  <c r="C111" i="38" s="1"/>
  <c r="C136" i="38" s="1"/>
  <c r="C47" i="42"/>
  <c r="C46" i="42"/>
  <c r="C128" i="42"/>
  <c r="C143" i="42" s="1"/>
  <c r="C113" i="42"/>
  <c r="C138" i="42" s="1"/>
  <c r="C88" i="42"/>
  <c r="C40" i="42"/>
  <c r="C71" i="42" s="1"/>
  <c r="C16" i="42"/>
  <c r="D69" i="42" s="1"/>
  <c r="C126" i="41"/>
  <c r="C141" i="41" s="1"/>
  <c r="C118" i="41"/>
  <c r="C117" i="41"/>
  <c r="C86" i="41"/>
  <c r="C47" i="41"/>
  <c r="C46" i="41"/>
  <c r="C50" i="41" s="1"/>
  <c r="C58" i="41" s="1"/>
  <c r="C40" i="41"/>
  <c r="C69" i="41" s="1"/>
  <c r="C16" i="41"/>
  <c r="D66" i="41" s="1"/>
  <c r="C126" i="40"/>
  <c r="C141" i="40"/>
  <c r="C118" i="40"/>
  <c r="C119" i="40" s="1"/>
  <c r="C117" i="40"/>
  <c r="C86" i="40"/>
  <c r="C47" i="40"/>
  <c r="C46" i="40"/>
  <c r="C40" i="40"/>
  <c r="C69" i="40" s="1"/>
  <c r="C16" i="40"/>
  <c r="D65" i="40" s="1"/>
  <c r="C126" i="39"/>
  <c r="C141" i="39" s="1"/>
  <c r="C118" i="39"/>
  <c r="C119" i="39" s="1"/>
  <c r="C117" i="39"/>
  <c r="C86" i="39"/>
  <c r="C47" i="39"/>
  <c r="C46" i="39"/>
  <c r="C40" i="39"/>
  <c r="C69" i="39" s="1"/>
  <c r="C16" i="39"/>
  <c r="D67" i="39" s="1"/>
  <c r="C126" i="38"/>
  <c r="C141" i="38" s="1"/>
  <c r="C118" i="38"/>
  <c r="C117" i="38"/>
  <c r="C86" i="38"/>
  <c r="C47" i="38"/>
  <c r="C46" i="38"/>
  <c r="C40" i="38"/>
  <c r="C69" i="38" s="1"/>
  <c r="C16" i="38"/>
  <c r="D70" i="38" s="1"/>
  <c r="D67" i="38"/>
  <c r="C126" i="37"/>
  <c r="C141" i="37" s="1"/>
  <c r="C86" i="37"/>
  <c r="C47" i="37"/>
  <c r="C40" i="37"/>
  <c r="C69" i="37" s="1"/>
  <c r="C16" i="37"/>
  <c r="C132" i="37" s="1"/>
  <c r="C50" i="36"/>
  <c r="C58" i="36" s="1"/>
  <c r="C126" i="36"/>
  <c r="C141" i="36" s="1"/>
  <c r="C118" i="36"/>
  <c r="C117" i="36"/>
  <c r="C86" i="36"/>
  <c r="C40" i="36"/>
  <c r="C69" i="36" s="1"/>
  <c r="C16" i="36"/>
  <c r="D68" i="36" s="1"/>
  <c r="C50" i="35"/>
  <c r="C58" i="35" s="1"/>
  <c r="C126" i="35"/>
  <c r="C141" i="35" s="1"/>
  <c r="C118" i="35"/>
  <c r="C117" i="35"/>
  <c r="C86" i="35"/>
  <c r="C40" i="35"/>
  <c r="C69" i="35" s="1"/>
  <c r="C16" i="35"/>
  <c r="D24" i="35" s="1"/>
  <c r="C126" i="34"/>
  <c r="C141" i="34" s="1"/>
  <c r="C118" i="34"/>
  <c r="C117" i="34"/>
  <c r="C86" i="34"/>
  <c r="C40" i="34"/>
  <c r="C69" i="34" s="1"/>
  <c r="C16" i="34"/>
  <c r="D70" i="34" s="1"/>
  <c r="C50" i="33"/>
  <c r="C58" i="33" s="1"/>
  <c r="C126" i="33"/>
  <c r="C141" i="33" s="1"/>
  <c r="C118" i="33"/>
  <c r="C117" i="33"/>
  <c r="C119" i="33" s="1"/>
  <c r="C86" i="33"/>
  <c r="C40" i="33"/>
  <c r="C69" i="33" s="1"/>
  <c r="C16" i="33"/>
  <c r="D84" i="33" s="1"/>
  <c r="C126" i="32"/>
  <c r="C118" i="32"/>
  <c r="C117" i="32"/>
  <c r="C119" i="32" s="1"/>
  <c r="C86" i="32"/>
  <c r="C50" i="32"/>
  <c r="C58" i="32" s="1"/>
  <c r="C40" i="32"/>
  <c r="C69" i="32" s="1"/>
  <c r="C16" i="32"/>
  <c r="D82" i="32" s="1"/>
  <c r="C50" i="31"/>
  <c r="C58" i="31" s="1"/>
  <c r="C126" i="31"/>
  <c r="C141" i="31" s="1"/>
  <c r="C118" i="31"/>
  <c r="C117" i="31"/>
  <c r="C86" i="31"/>
  <c r="C40" i="31"/>
  <c r="C69" i="31" s="1"/>
  <c r="C16" i="31"/>
  <c r="D65" i="31" s="1"/>
  <c r="C126" i="30"/>
  <c r="C141" i="30" s="1"/>
  <c r="C118" i="30"/>
  <c r="C117" i="30"/>
  <c r="C86" i="30"/>
  <c r="C40" i="30"/>
  <c r="C69" i="30" s="1"/>
  <c r="C16" i="30"/>
  <c r="D85" i="30" s="1"/>
  <c r="C50" i="29"/>
  <c r="C58" i="29" s="1"/>
  <c r="C126" i="29"/>
  <c r="C141" i="29" s="1"/>
  <c r="C118" i="29"/>
  <c r="C117" i="29"/>
  <c r="C86" i="29"/>
  <c r="C40" i="29"/>
  <c r="C69" i="29" s="1"/>
  <c r="C16" i="29"/>
  <c r="D84" i="29" s="1"/>
  <c r="C50" i="28"/>
  <c r="C58" i="28" s="1"/>
  <c r="C126" i="28"/>
  <c r="C141" i="28" s="1"/>
  <c r="C118" i="28"/>
  <c r="C117" i="28"/>
  <c r="C119" i="28" s="1"/>
  <c r="C86" i="28"/>
  <c r="C40" i="28"/>
  <c r="C69" i="28" s="1"/>
  <c r="C16" i="28"/>
  <c r="D85" i="28" s="1"/>
  <c r="C50" i="27"/>
  <c r="C58" i="27" s="1"/>
  <c r="C126" i="27"/>
  <c r="C141" i="27" s="1"/>
  <c r="C118" i="27"/>
  <c r="C119" i="27" s="1"/>
  <c r="C117" i="27"/>
  <c r="C86" i="27"/>
  <c r="C40" i="27"/>
  <c r="C69" i="27"/>
  <c r="C16" i="27"/>
  <c r="D83" i="27" s="1"/>
  <c r="C50" i="26"/>
  <c r="C58" i="26" s="1"/>
  <c r="C126" i="26"/>
  <c r="C141" i="26" s="1"/>
  <c r="C118" i="26"/>
  <c r="C117" i="26"/>
  <c r="C86" i="26"/>
  <c r="C40" i="26"/>
  <c r="C69" i="26" s="1"/>
  <c r="C16" i="26"/>
  <c r="C50" i="25"/>
  <c r="C58" i="25" s="1"/>
  <c r="C126" i="25"/>
  <c r="C141" i="25" s="1"/>
  <c r="C118" i="25"/>
  <c r="C117" i="25"/>
  <c r="C86" i="25"/>
  <c r="C40" i="25"/>
  <c r="C69" i="25" s="1"/>
  <c r="C16" i="25"/>
  <c r="D80" i="25" s="1"/>
  <c r="C118" i="24"/>
  <c r="C117" i="24"/>
  <c r="C118" i="22"/>
  <c r="C50" i="24"/>
  <c r="C58" i="24" s="1"/>
  <c r="C50" i="22"/>
  <c r="C58" i="22" s="1"/>
  <c r="C126" i="24"/>
  <c r="C141" i="24" s="1"/>
  <c r="C86" i="24"/>
  <c r="C40" i="24"/>
  <c r="C69" i="24"/>
  <c r="C16" i="24"/>
  <c r="C16" i="22"/>
  <c r="D84" i="22" s="1"/>
  <c r="C126" i="20"/>
  <c r="C126" i="19"/>
  <c r="C141" i="19" s="1"/>
  <c r="C126" i="22"/>
  <c r="C141" i="22" s="1"/>
  <c r="C126" i="16"/>
  <c r="C141" i="16" s="1"/>
  <c r="C86" i="20"/>
  <c r="C86" i="19"/>
  <c r="C86" i="22"/>
  <c r="C86" i="16"/>
  <c r="C16" i="19"/>
  <c r="D25" i="19" s="1"/>
  <c r="C40" i="22"/>
  <c r="C69" i="22" s="1"/>
  <c r="C141" i="20"/>
  <c r="C118" i="20"/>
  <c r="C117" i="20"/>
  <c r="C50" i="20"/>
  <c r="C58" i="20" s="1"/>
  <c r="C40" i="20"/>
  <c r="C69" i="20" s="1"/>
  <c r="C16" i="20"/>
  <c r="D83" i="20" s="1"/>
  <c r="C118" i="19"/>
  <c r="C117" i="19"/>
  <c r="C40" i="19"/>
  <c r="C69" i="19" s="1"/>
  <c r="C119" i="16"/>
  <c r="C40" i="16"/>
  <c r="D68" i="41"/>
  <c r="D65" i="41"/>
  <c r="D80" i="41"/>
  <c r="D68" i="38"/>
  <c r="D83" i="38"/>
  <c r="D81" i="38"/>
  <c r="D70" i="37"/>
  <c r="D24" i="31"/>
  <c r="D25" i="27"/>
  <c r="D66" i="20"/>
  <c r="C16" i="16"/>
  <c r="C132" i="16" s="1"/>
  <c r="C110" i="25"/>
  <c r="C110" i="27"/>
  <c r="C110" i="29"/>
  <c r="C110" i="32"/>
  <c r="C110" i="34"/>
  <c r="C110" i="30"/>
  <c r="C110" i="28"/>
  <c r="C110" i="26"/>
  <c r="C110" i="24"/>
  <c r="C110" i="31"/>
  <c r="C110" i="36"/>
  <c r="C110" i="33"/>
  <c r="C109" i="32"/>
  <c r="C107" i="37"/>
  <c r="D66" i="36"/>
  <c r="D66" i="24"/>
  <c r="D80" i="37"/>
  <c r="D65" i="37"/>
  <c r="D24" i="37"/>
  <c r="D85" i="25"/>
  <c r="D81" i="25"/>
  <c r="D67" i="25"/>
  <c r="D25" i="25"/>
  <c r="D68" i="25"/>
  <c r="C132" i="27"/>
  <c r="D70" i="28"/>
  <c r="D82" i="38"/>
  <c r="D82" i="28"/>
  <c r="D70" i="35"/>
  <c r="C132" i="38"/>
  <c r="D65" i="50"/>
  <c r="C119" i="49"/>
  <c r="C108" i="27"/>
  <c r="C109" i="33"/>
  <c r="C107" i="30"/>
  <c r="C109" i="34"/>
  <c r="C108" i="28"/>
  <c r="C108" i="26"/>
  <c r="C108" i="36"/>
  <c r="C107" i="33"/>
  <c r="C107" i="34"/>
  <c r="C107" i="36"/>
  <c r="C107" i="27"/>
  <c r="C107" i="24"/>
  <c r="C107" i="28"/>
  <c r="C107" i="32"/>
  <c r="C107" i="22"/>
  <c r="C107" i="31"/>
  <c r="C107" i="39"/>
  <c r="C111" i="39" s="1"/>
  <c r="C136" i="39" s="1"/>
  <c r="C107" i="26"/>
  <c r="C107" i="29"/>
  <c r="C107" i="41"/>
  <c r="C111" i="41" s="1"/>
  <c r="C136" i="41" s="1"/>
  <c r="C107" i="40"/>
  <c r="C111" i="40" s="1"/>
  <c r="C136" i="40" s="1"/>
  <c r="D24" i="22"/>
  <c r="D66" i="22"/>
  <c r="C132" i="22"/>
  <c r="D83" i="22"/>
  <c r="D82" i="31"/>
  <c r="D85" i="41"/>
  <c r="D67" i="50"/>
  <c r="C111" i="19"/>
  <c r="C136" i="19" s="1"/>
  <c r="C107" i="35"/>
  <c r="D70" i="50"/>
  <c r="D69" i="33" l="1"/>
  <c r="D84" i="25"/>
  <c r="D70" i="25"/>
  <c r="C132" i="25"/>
  <c r="D24" i="25"/>
  <c r="D26" i="25" s="1"/>
  <c r="C56" i="25" s="1"/>
  <c r="D65" i="25"/>
  <c r="D83" i="25"/>
  <c r="D66" i="50"/>
  <c r="D85" i="39"/>
  <c r="D66" i="38"/>
  <c r="D69" i="38"/>
  <c r="D71" i="38" s="1"/>
  <c r="C134" i="38" s="1"/>
  <c r="D85" i="50"/>
  <c r="D24" i="50"/>
  <c r="D25" i="16"/>
  <c r="D82" i="22"/>
  <c r="D86" i="22" s="1"/>
  <c r="C99" i="22" s="1"/>
  <c r="C101" i="22" s="1"/>
  <c r="D68" i="50"/>
  <c r="C132" i="50"/>
  <c r="D83" i="37"/>
  <c r="C109" i="37"/>
  <c r="D24" i="29"/>
  <c r="D84" i="38"/>
  <c r="D25" i="40"/>
  <c r="D68" i="22"/>
  <c r="D80" i="22"/>
  <c r="D82" i="50"/>
  <c r="D82" i="37"/>
  <c r="D81" i="28"/>
  <c r="D70" i="40"/>
  <c r="C132" i="39"/>
  <c r="D67" i="22"/>
  <c r="D65" i="22"/>
  <c r="D84" i="50"/>
  <c r="D86" i="50" s="1"/>
  <c r="C99" i="50" s="1"/>
  <c r="C101" i="50" s="1"/>
  <c r="C135" i="50" s="1"/>
  <c r="D83" i="50"/>
  <c r="D84" i="37"/>
  <c r="D25" i="37"/>
  <c r="D26" i="37" s="1"/>
  <c r="C56" i="37" s="1"/>
  <c r="D83" i="29"/>
  <c r="D80" i="38"/>
  <c r="D85" i="22"/>
  <c r="D69" i="39"/>
  <c r="D25" i="38"/>
  <c r="D24" i="39"/>
  <c r="D70" i="22"/>
  <c r="D25" i="22"/>
  <c r="D26" i="22" s="1"/>
  <c r="C110" i="37"/>
  <c r="D70" i="41"/>
  <c r="D67" i="41"/>
  <c r="D71" i="41" s="1"/>
  <c r="C134" i="41" s="1"/>
  <c r="D67" i="37"/>
  <c r="D66" i="37"/>
  <c r="D65" i="38"/>
  <c r="D81" i="41"/>
  <c r="G65" i="45"/>
  <c r="D84" i="39"/>
  <c r="D81" i="22"/>
  <c r="D70" i="39"/>
  <c r="D85" i="37"/>
  <c r="D81" i="37"/>
  <c r="D68" i="20"/>
  <c r="D68" i="37"/>
  <c r="D71" i="37" s="1"/>
  <c r="C134" i="37" s="1"/>
  <c r="D24" i="38"/>
  <c r="D26" i="38" s="1"/>
  <c r="C119" i="25"/>
  <c r="D85" i="38"/>
  <c r="C119" i="22"/>
  <c r="C119" i="29"/>
  <c r="C119" i="31"/>
  <c r="C119" i="37"/>
  <c r="C119" i="34"/>
  <c r="C141" i="32"/>
  <c r="D84" i="49"/>
  <c r="D65" i="49"/>
  <c r="D25" i="49"/>
  <c r="D81" i="31"/>
  <c r="D84" i="30"/>
  <c r="D84" i="34"/>
  <c r="D83" i="34"/>
  <c r="D24" i="36"/>
  <c r="D85" i="36"/>
  <c r="D70" i="36"/>
  <c r="D82" i="25"/>
  <c r="D80" i="20"/>
  <c r="D25" i="20"/>
  <c r="D65" i="20"/>
  <c r="C132" i="20"/>
  <c r="D67" i="20"/>
  <c r="D85" i="20"/>
  <c r="D81" i="20"/>
  <c r="D82" i="20"/>
  <c r="D24" i="20"/>
  <c r="D70" i="20"/>
  <c r="D84" i="20"/>
  <c r="D69" i="22"/>
  <c r="D82" i="19"/>
  <c r="D70" i="19"/>
  <c r="D66" i="31"/>
  <c r="D82" i="29"/>
  <c r="D85" i="31"/>
  <c r="D86" i="37"/>
  <c r="C99" i="37" s="1"/>
  <c r="C101" i="37" s="1"/>
  <c r="C135" i="37" s="1"/>
  <c r="D65" i="30"/>
  <c r="D25" i="31"/>
  <c r="D26" i="31" s="1"/>
  <c r="C132" i="31"/>
  <c r="C121" i="42"/>
  <c r="D81" i="30"/>
  <c r="D24" i="30"/>
  <c r="D83" i="31"/>
  <c r="D67" i="31"/>
  <c r="C111" i="37"/>
  <c r="C136" i="37" s="1"/>
  <c r="D70" i="29"/>
  <c r="D82" i="33"/>
  <c r="D66" i="33"/>
  <c r="D66" i="30"/>
  <c r="D67" i="30"/>
  <c r="D68" i="31"/>
  <c r="D66" i="32"/>
  <c r="C119" i="30"/>
  <c r="D69" i="37"/>
  <c r="C50" i="38"/>
  <c r="C58" i="38" s="1"/>
  <c r="D69" i="41"/>
  <c r="D70" i="31"/>
  <c r="D25" i="30"/>
  <c r="D26" i="30" s="1"/>
  <c r="C132" i="30"/>
  <c r="D84" i="31"/>
  <c r="D65" i="32"/>
  <c r="D80" i="30"/>
  <c r="C119" i="41"/>
  <c r="D25" i="29"/>
  <c r="D26" i="29" s="1"/>
  <c r="C56" i="29" s="1"/>
  <c r="D83" i="30"/>
  <c r="D82" i="30"/>
  <c r="D80" i="31"/>
  <c r="D65" i="33"/>
  <c r="C119" i="35"/>
  <c r="D68" i="30"/>
  <c r="D70" i="30"/>
  <c r="C119" i="24"/>
  <c r="C119" i="38"/>
  <c r="C111" i="34"/>
  <c r="C136" i="34" s="1"/>
  <c r="C108" i="24"/>
  <c r="C108" i="30"/>
  <c r="C132" i="34"/>
  <c r="D70" i="33"/>
  <c r="D81" i="33"/>
  <c r="D68" i="33"/>
  <c r="C132" i="36"/>
  <c r="D67" i="36"/>
  <c r="D81" i="36"/>
  <c r="D82" i="36"/>
  <c r="D67" i="49"/>
  <c r="D85" i="49"/>
  <c r="C132" i="49"/>
  <c r="C108" i="25"/>
  <c r="C56" i="38"/>
  <c r="D81" i="34"/>
  <c r="D80" i="34"/>
  <c r="D68" i="34"/>
  <c r="D86" i="38"/>
  <c r="C99" i="38" s="1"/>
  <c r="C101" i="38" s="1"/>
  <c r="D34" i="38" s="1"/>
  <c r="C119" i="19"/>
  <c r="C50" i="30"/>
  <c r="C58" i="30" s="1"/>
  <c r="D69" i="36"/>
  <c r="C119" i="36"/>
  <c r="D69" i="49"/>
  <c r="C119" i="50"/>
  <c r="C111" i="20"/>
  <c r="C136" i="20" s="1"/>
  <c r="C108" i="31"/>
  <c r="C111" i="31" s="1"/>
  <c r="C136" i="31" s="1"/>
  <c r="C108" i="29"/>
  <c r="D24" i="33"/>
  <c r="D83" i="33"/>
  <c r="D85" i="33"/>
  <c r="D65" i="36"/>
  <c r="D84" i="36"/>
  <c r="D80" i="36"/>
  <c r="D70" i="49"/>
  <c r="D24" i="49"/>
  <c r="D26" i="49" s="1"/>
  <c r="C56" i="49" s="1"/>
  <c r="D66" i="49"/>
  <c r="D25" i="33"/>
  <c r="D66" i="34"/>
  <c r="D65" i="34"/>
  <c r="D66" i="35"/>
  <c r="D85" i="34"/>
  <c r="C111" i="16"/>
  <c r="C136" i="16" s="1"/>
  <c r="C108" i="35"/>
  <c r="C108" i="22"/>
  <c r="C108" i="33"/>
  <c r="C111" i="33" s="1"/>
  <c r="C136" i="33" s="1"/>
  <c r="C108" i="32"/>
  <c r="C111" i="32" s="1"/>
  <c r="C136" i="32" s="1"/>
  <c r="D82" i="34"/>
  <c r="D80" i="33"/>
  <c r="C132" i="33"/>
  <c r="D67" i="33"/>
  <c r="D25" i="36"/>
  <c r="D83" i="36"/>
  <c r="D81" i="49"/>
  <c r="D68" i="49"/>
  <c r="D25" i="34"/>
  <c r="D24" i="34"/>
  <c r="D69" i="20"/>
  <c r="D71" i="20" s="1"/>
  <c r="C134" i="20" s="1"/>
  <c r="C119" i="20"/>
  <c r="C119" i="26"/>
  <c r="D67" i="34"/>
  <c r="C50" i="39"/>
  <c r="C58" i="39" s="1"/>
  <c r="E41" i="46"/>
  <c r="D69" i="30"/>
  <c r="D86" i="25"/>
  <c r="C99" i="25" s="1"/>
  <c r="C101" i="25" s="1"/>
  <c r="C135" i="25" s="1"/>
  <c r="D66" i="25"/>
  <c r="D69" i="25"/>
  <c r="D84" i="19"/>
  <c r="D66" i="19"/>
  <c r="D67" i="19"/>
  <c r="D80" i="19"/>
  <c r="C132" i="19"/>
  <c r="D83" i="19"/>
  <c r="D85" i="19"/>
  <c r="D24" i="19"/>
  <c r="D26" i="19" s="1"/>
  <c r="C56" i="19" s="1"/>
  <c r="D69" i="50"/>
  <c r="D69" i="35"/>
  <c r="D69" i="34"/>
  <c r="D25" i="32"/>
  <c r="D26" i="32" s="1"/>
  <c r="D24" i="32"/>
  <c r="D69" i="32"/>
  <c r="D85" i="32"/>
  <c r="C132" i="32"/>
  <c r="D84" i="32"/>
  <c r="D68" i="32"/>
  <c r="D67" i="32"/>
  <c r="D81" i="32"/>
  <c r="D80" i="32"/>
  <c r="D83" i="32"/>
  <c r="D70" i="32"/>
  <c r="D69" i="31"/>
  <c r="D69" i="29"/>
  <c r="D68" i="28"/>
  <c r="D84" i="28"/>
  <c r="D69" i="28"/>
  <c r="D80" i="28"/>
  <c r="D83" i="28"/>
  <c r="D69" i="19"/>
  <c r="D80" i="16"/>
  <c r="D81" i="16"/>
  <c r="D84" i="16"/>
  <c r="D70" i="24"/>
  <c r="C132" i="24"/>
  <c r="D81" i="24"/>
  <c r="D25" i="24"/>
  <c r="D85" i="24"/>
  <c r="D80" i="24"/>
  <c r="D68" i="24"/>
  <c r="D65" i="24"/>
  <c r="D82" i="24"/>
  <c r="D83" i="24"/>
  <c r="D84" i="24"/>
  <c r="D67" i="24"/>
  <c r="D24" i="24"/>
  <c r="D85" i="42"/>
  <c r="D83" i="42"/>
  <c r="D25" i="42"/>
  <c r="D68" i="42"/>
  <c r="C134" i="42"/>
  <c r="D24" i="42"/>
  <c r="D67" i="42"/>
  <c r="D87" i="42"/>
  <c r="D84" i="42"/>
  <c r="D86" i="42"/>
  <c r="D72" i="42"/>
  <c r="D71" i="42"/>
  <c r="D82" i="42"/>
  <c r="D82" i="26"/>
  <c r="D24" i="26"/>
  <c r="D84" i="26"/>
  <c r="D70" i="26"/>
  <c r="D25" i="26"/>
  <c r="D68" i="26"/>
  <c r="D66" i="26"/>
  <c r="D85" i="26"/>
  <c r="D83" i="26"/>
  <c r="D81" i="26"/>
  <c r="D65" i="26"/>
  <c r="D80" i="26"/>
  <c r="D67" i="26"/>
  <c r="D69" i="26"/>
  <c r="C132" i="26"/>
  <c r="D70" i="42"/>
  <c r="D33" i="38"/>
  <c r="D67" i="16"/>
  <c r="D68" i="16"/>
  <c r="D85" i="16"/>
  <c r="D65" i="16"/>
  <c r="D66" i="16"/>
  <c r="D69" i="16"/>
  <c r="D70" i="16"/>
  <c r="D82" i="16"/>
  <c r="D83" i="16"/>
  <c r="D24" i="16"/>
  <c r="C109" i="25"/>
  <c r="C109" i="22"/>
  <c r="C109" i="35"/>
  <c r="C109" i="30"/>
  <c r="C109" i="27"/>
  <c r="C111" i="27" s="1"/>
  <c r="C136" i="27" s="1"/>
  <c r="C109" i="24"/>
  <c r="C109" i="36"/>
  <c r="C111" i="36" s="1"/>
  <c r="C136" i="36" s="1"/>
  <c r="C109" i="29"/>
  <c r="C109" i="28"/>
  <c r="C111" i="28" s="1"/>
  <c r="C136" i="28" s="1"/>
  <c r="C109" i="26"/>
  <c r="C111" i="26" s="1"/>
  <c r="C136" i="26" s="1"/>
  <c r="C132" i="35"/>
  <c r="D68" i="35"/>
  <c r="D80" i="35"/>
  <c r="D81" i="35"/>
  <c r="D82" i="35"/>
  <c r="D83" i="35"/>
  <c r="D84" i="35"/>
  <c r="D65" i="35"/>
  <c r="D85" i="35"/>
  <c r="D67" i="35"/>
  <c r="D25" i="35"/>
  <c r="D26" i="35" s="1"/>
  <c r="D82" i="27"/>
  <c r="D84" i="27"/>
  <c r="D66" i="27"/>
  <c r="D70" i="27"/>
  <c r="D24" i="27"/>
  <c r="D26" i="27" s="1"/>
  <c r="D68" i="27"/>
  <c r="D81" i="27"/>
  <c r="D65" i="27"/>
  <c r="D67" i="27"/>
  <c r="D85" i="27"/>
  <c r="D80" i="27"/>
  <c r="D68" i="40"/>
  <c r="D80" i="40"/>
  <c r="D81" i="40"/>
  <c r="D83" i="40"/>
  <c r="D84" i="40"/>
  <c r="D67" i="40"/>
  <c r="D66" i="40"/>
  <c r="C132" i="40"/>
  <c r="D24" i="40"/>
  <c r="D85" i="40"/>
  <c r="D82" i="40"/>
  <c r="C56" i="30"/>
  <c r="D26" i="20"/>
  <c r="C50" i="34"/>
  <c r="C58" i="34" s="1"/>
  <c r="D65" i="39"/>
  <c r="D66" i="39"/>
  <c r="D68" i="39"/>
  <c r="D80" i="39"/>
  <c r="D81" i="39"/>
  <c r="D82" i="39"/>
  <c r="D25" i="39"/>
  <c r="D26" i="39" s="1"/>
  <c r="D83" i="39"/>
  <c r="D69" i="40"/>
  <c r="C52" i="42"/>
  <c r="C60" i="42" s="1"/>
  <c r="D69" i="24"/>
  <c r="D69" i="27"/>
  <c r="C132" i="41"/>
  <c r="D83" i="41"/>
  <c r="D84" i="41"/>
  <c r="D82" i="41"/>
  <c r="D24" i="41"/>
  <c r="D25" i="41"/>
  <c r="D81" i="19"/>
  <c r="D68" i="19"/>
  <c r="D65" i="19"/>
  <c r="D67" i="28"/>
  <c r="D24" i="28"/>
  <c r="D25" i="28"/>
  <c r="C132" i="28"/>
  <c r="D65" i="28"/>
  <c r="D66" i="28"/>
  <c r="D67" i="29"/>
  <c r="C132" i="29"/>
  <c r="D65" i="29"/>
  <c r="D66" i="29"/>
  <c r="D85" i="29"/>
  <c r="D68" i="29"/>
  <c r="D80" i="29"/>
  <c r="D81" i="29"/>
  <c r="C50" i="40"/>
  <c r="C58" i="40" s="1"/>
  <c r="C50" i="37"/>
  <c r="C58" i="37" s="1"/>
  <c r="D80" i="49"/>
  <c r="D82" i="49"/>
  <c r="C50" i="19"/>
  <c r="C58" i="19" s="1"/>
  <c r="D25" i="50"/>
  <c r="D26" i="50" s="1"/>
  <c r="D71" i="50" l="1"/>
  <c r="C134" i="50" s="1"/>
  <c r="D26" i="40"/>
  <c r="D71" i="22"/>
  <c r="C134" i="22" s="1"/>
  <c r="D26" i="16"/>
  <c r="D32" i="38"/>
  <c r="D71" i="33"/>
  <c r="C134" i="33" s="1"/>
  <c r="D86" i="36"/>
  <c r="C99" i="36" s="1"/>
  <c r="C101" i="36" s="1"/>
  <c r="C135" i="36" s="1"/>
  <c r="D86" i="30"/>
  <c r="C99" i="30" s="1"/>
  <c r="C101" i="30" s="1"/>
  <c r="D34" i="30" s="1"/>
  <c r="D86" i="20"/>
  <c r="C99" i="20" s="1"/>
  <c r="C101" i="20" s="1"/>
  <c r="C135" i="20" s="1"/>
  <c r="C111" i="50"/>
  <c r="C136" i="50" s="1"/>
  <c r="C111" i="30"/>
  <c r="C136" i="30" s="1"/>
  <c r="C111" i="24"/>
  <c r="C136" i="24" s="1"/>
  <c r="C111" i="35"/>
  <c r="C136" i="35" s="1"/>
  <c r="C111" i="22"/>
  <c r="C136" i="22" s="1"/>
  <c r="C111" i="25"/>
  <c r="C136" i="25" s="1"/>
  <c r="C111" i="29"/>
  <c r="C136" i="29" s="1"/>
  <c r="D86" i="31"/>
  <c r="C99" i="31" s="1"/>
  <c r="C101" i="31" s="1"/>
  <c r="C135" i="31" s="1"/>
  <c r="D39" i="25"/>
  <c r="D71" i="25"/>
  <c r="C134" i="25" s="1"/>
  <c r="D26" i="36"/>
  <c r="D71" i="36"/>
  <c r="C134" i="36" s="1"/>
  <c r="D38" i="25"/>
  <c r="D34" i="22"/>
  <c r="D71" i="30"/>
  <c r="C134" i="30" s="1"/>
  <c r="C56" i="31"/>
  <c r="D38" i="38"/>
  <c r="C135" i="38"/>
  <c r="D26" i="34"/>
  <c r="D39" i="38"/>
  <c r="D26" i="26"/>
  <c r="C56" i="26" s="1"/>
  <c r="D71" i="49"/>
  <c r="C134" i="49" s="1"/>
  <c r="D39" i="37"/>
  <c r="D35" i="38"/>
  <c r="D36" i="25"/>
  <c r="D71" i="31"/>
  <c r="C134" i="31" s="1"/>
  <c r="D34" i="37"/>
  <c r="D32" i="25"/>
  <c r="D71" i="34"/>
  <c r="C134" i="34" s="1"/>
  <c r="D86" i="33"/>
  <c r="C99" i="33" s="1"/>
  <c r="C101" i="33" s="1"/>
  <c r="C135" i="33" s="1"/>
  <c r="D37" i="38"/>
  <c r="D86" i="28"/>
  <c r="C99" i="28" s="1"/>
  <c r="C101" i="28" s="1"/>
  <c r="C135" i="28" s="1"/>
  <c r="D38" i="22"/>
  <c r="D36" i="22"/>
  <c r="C56" i="22"/>
  <c r="D35" i="22"/>
  <c r="D36" i="37"/>
  <c r="D35" i="37"/>
  <c r="D33" i="25"/>
  <c r="D35" i="25"/>
  <c r="D86" i="34"/>
  <c r="C99" i="34" s="1"/>
  <c r="C101" i="34" s="1"/>
  <c r="C135" i="34" s="1"/>
  <c r="D71" i="32"/>
  <c r="C134" i="32" s="1"/>
  <c r="D34" i="25"/>
  <c r="D86" i="26"/>
  <c r="C99" i="26" s="1"/>
  <c r="C101" i="26" s="1"/>
  <c r="C135" i="26" s="1"/>
  <c r="D26" i="33"/>
  <c r="D36" i="38"/>
  <c r="D38" i="37"/>
  <c r="D37" i="37"/>
  <c r="D33" i="37"/>
  <c r="D86" i="19"/>
  <c r="C99" i="19" s="1"/>
  <c r="C101" i="19" s="1"/>
  <c r="C135" i="19" s="1"/>
  <c r="D86" i="41"/>
  <c r="C99" i="41" s="1"/>
  <c r="C101" i="41" s="1"/>
  <c r="C135" i="41" s="1"/>
  <c r="D71" i="35"/>
  <c r="C134" i="35" s="1"/>
  <c r="D86" i="16"/>
  <c r="C99" i="16" s="1"/>
  <c r="C101" i="16" s="1"/>
  <c r="C135" i="16" s="1"/>
  <c r="D32" i="37"/>
  <c r="D37" i="25"/>
  <c r="C111" i="49"/>
  <c r="C136" i="49" s="1"/>
  <c r="D86" i="24"/>
  <c r="C99" i="24" s="1"/>
  <c r="C101" i="24" s="1"/>
  <c r="C135" i="24" s="1"/>
  <c r="D39" i="22"/>
  <c r="D71" i="19"/>
  <c r="C134" i="19" s="1"/>
  <c r="D86" i="32"/>
  <c r="C99" i="32" s="1"/>
  <c r="C101" i="32" s="1"/>
  <c r="C135" i="32" s="1"/>
  <c r="D86" i="27"/>
  <c r="C99" i="27" s="1"/>
  <c r="C101" i="27" s="1"/>
  <c r="C135" i="27" s="1"/>
  <c r="C135" i="22"/>
  <c r="D37" i="22"/>
  <c r="D32" i="22"/>
  <c r="D33" i="22"/>
  <c r="C56" i="39"/>
  <c r="C56" i="34"/>
  <c r="D71" i="40"/>
  <c r="C134" i="40" s="1"/>
  <c r="C56" i="27"/>
  <c r="D26" i="41"/>
  <c r="C56" i="32"/>
  <c r="C56" i="40"/>
  <c r="D86" i="40"/>
  <c r="C99" i="40" s="1"/>
  <c r="C101" i="40" s="1"/>
  <c r="C135" i="40" s="1"/>
  <c r="D38" i="50"/>
  <c r="D33" i="50"/>
  <c r="D39" i="50"/>
  <c r="C56" i="50"/>
  <c r="D36" i="50"/>
  <c r="D32" i="50"/>
  <c r="D37" i="50"/>
  <c r="D35" i="50"/>
  <c r="D34" i="50"/>
  <c r="C56" i="35"/>
  <c r="D71" i="27"/>
  <c r="C134" i="27" s="1"/>
  <c r="D71" i="16"/>
  <c r="C134" i="16" s="1"/>
  <c r="D71" i="26"/>
  <c r="C134" i="26" s="1"/>
  <c r="D88" i="42"/>
  <c r="C101" i="42" s="1"/>
  <c r="C103" i="42" s="1"/>
  <c r="C137" i="42" s="1"/>
  <c r="D73" i="42"/>
  <c r="C136" i="42" s="1"/>
  <c r="D26" i="28"/>
  <c r="D71" i="39"/>
  <c r="C134" i="39" s="1"/>
  <c r="C56" i="20"/>
  <c r="D39" i="30"/>
  <c r="D86" i="35"/>
  <c r="C99" i="35" s="1"/>
  <c r="C101" i="35" s="1"/>
  <c r="D38" i="35" s="1"/>
  <c r="D26" i="42"/>
  <c r="D71" i="24"/>
  <c r="C134" i="24" s="1"/>
  <c r="D86" i="49"/>
  <c r="C99" i="49" s="1"/>
  <c r="C101" i="49" s="1"/>
  <c r="D86" i="29"/>
  <c r="C99" i="29" s="1"/>
  <c r="C101" i="29" s="1"/>
  <c r="D71" i="29"/>
  <c r="C134" i="29" s="1"/>
  <c r="D71" i="28"/>
  <c r="C134" i="28" s="1"/>
  <c r="D86" i="39"/>
  <c r="C99" i="39" s="1"/>
  <c r="C101" i="39" s="1"/>
  <c r="C135" i="39" s="1"/>
  <c r="C56" i="16"/>
  <c r="D26" i="24"/>
  <c r="C135" i="30" l="1"/>
  <c r="D33" i="31"/>
  <c r="D32" i="26"/>
  <c r="D35" i="30"/>
  <c r="D34" i="40"/>
  <c r="D37" i="40"/>
  <c r="D32" i="40"/>
  <c r="D32" i="31"/>
  <c r="D37" i="30"/>
  <c r="D38" i="30"/>
  <c r="D38" i="40"/>
  <c r="D33" i="30"/>
  <c r="D33" i="20"/>
  <c r="D40" i="38"/>
  <c r="C57" i="38" s="1"/>
  <c r="C59" i="38" s="1"/>
  <c r="C133" i="38" s="1"/>
  <c r="C137" i="38" s="1"/>
  <c r="D38" i="31"/>
  <c r="D37" i="31"/>
  <c r="D35" i="31"/>
  <c r="D34" i="31"/>
  <c r="D36" i="30"/>
  <c r="D39" i="26"/>
  <c r="D34" i="26"/>
  <c r="D35" i="26"/>
  <c r="D33" i="36"/>
  <c r="D39" i="34"/>
  <c r="D36" i="34"/>
  <c r="D36" i="31"/>
  <c r="D39" i="31"/>
  <c r="D32" i="30"/>
  <c r="D35" i="27"/>
  <c r="D38" i="27"/>
  <c r="D32" i="27"/>
  <c r="D36" i="26"/>
  <c r="D33" i="26"/>
  <c r="D36" i="20"/>
  <c r="D39" i="20"/>
  <c r="D37" i="20"/>
  <c r="D34" i="20"/>
  <c r="D32" i="20"/>
  <c r="D35" i="20"/>
  <c r="D38" i="20"/>
  <c r="D33" i="27"/>
  <c r="D36" i="27"/>
  <c r="D34" i="27"/>
  <c r="D37" i="34"/>
  <c r="D38" i="34"/>
  <c r="D34" i="34"/>
  <c r="D33" i="34"/>
  <c r="D35" i="34"/>
  <c r="D32" i="33"/>
  <c r="D34" i="32"/>
  <c r="D38" i="32"/>
  <c r="D35" i="32"/>
  <c r="D33" i="32"/>
  <c r="D37" i="32"/>
  <c r="D36" i="32"/>
  <c r="D32" i="32"/>
  <c r="D39" i="32"/>
  <c r="D34" i="36"/>
  <c r="D35" i="36"/>
  <c r="D32" i="36"/>
  <c r="C56" i="36"/>
  <c r="D38" i="36"/>
  <c r="D37" i="36"/>
  <c r="D39" i="36"/>
  <c r="D36" i="36"/>
  <c r="D40" i="25"/>
  <c r="C57" i="25" s="1"/>
  <c r="C59" i="25" s="1"/>
  <c r="C133" i="25" s="1"/>
  <c r="C137" i="25" s="1"/>
  <c r="D117" i="25" s="1"/>
  <c r="D118" i="25" s="1"/>
  <c r="C144" i="25" s="1"/>
  <c r="D37" i="19"/>
  <c r="D38" i="19"/>
  <c r="D36" i="19"/>
  <c r="D34" i="19"/>
  <c r="D32" i="19"/>
  <c r="D39" i="19"/>
  <c r="D35" i="19"/>
  <c r="D33" i="19"/>
  <c r="D38" i="33"/>
  <c r="D38" i="16"/>
  <c r="D37" i="16"/>
  <c r="D37" i="26"/>
  <c r="D35" i="40"/>
  <c r="D37" i="27"/>
  <c r="D39" i="39"/>
  <c r="D33" i="33"/>
  <c r="D36" i="40"/>
  <c r="D39" i="27"/>
  <c r="D32" i="34"/>
  <c r="C56" i="33"/>
  <c r="D36" i="33"/>
  <c r="D39" i="33"/>
  <c r="D33" i="16"/>
  <c r="D34" i="33"/>
  <c r="D35" i="16"/>
  <c r="D38" i="39"/>
  <c r="D34" i="16"/>
  <c r="D32" i="16"/>
  <c r="D36" i="16"/>
  <c r="D39" i="16"/>
  <c r="D35" i="33"/>
  <c r="D33" i="40"/>
  <c r="D40" i="22"/>
  <c r="C57" i="22" s="1"/>
  <c r="C59" i="22" s="1"/>
  <c r="C133" i="22" s="1"/>
  <c r="C137" i="22" s="1"/>
  <c r="D117" i="22" s="1"/>
  <c r="D38" i="26"/>
  <c r="D40" i="37"/>
  <c r="C57" i="37" s="1"/>
  <c r="C59" i="37" s="1"/>
  <c r="C133" i="37" s="1"/>
  <c r="C137" i="37" s="1"/>
  <c r="D117" i="37" s="1"/>
  <c r="D37" i="33"/>
  <c r="D117" i="38"/>
  <c r="D33" i="29"/>
  <c r="C135" i="29"/>
  <c r="D35" i="29"/>
  <c r="D37" i="29"/>
  <c r="D39" i="29"/>
  <c r="D34" i="29"/>
  <c r="D38" i="29"/>
  <c r="D36" i="29"/>
  <c r="D32" i="29"/>
  <c r="C58" i="42"/>
  <c r="D38" i="42"/>
  <c r="D33" i="42"/>
  <c r="D34" i="42"/>
  <c r="D39" i="42"/>
  <c r="D36" i="42"/>
  <c r="D35" i="42"/>
  <c r="D32" i="42"/>
  <c r="D37" i="42"/>
  <c r="C135" i="35"/>
  <c r="D33" i="35"/>
  <c r="D34" i="35"/>
  <c r="D39" i="35"/>
  <c r="D37" i="39"/>
  <c r="D32" i="39"/>
  <c r="C56" i="41"/>
  <c r="D37" i="41"/>
  <c r="D39" i="41"/>
  <c r="D34" i="41"/>
  <c r="D32" i="41"/>
  <c r="D33" i="41"/>
  <c r="D36" i="41"/>
  <c r="D38" i="41"/>
  <c r="D35" i="41"/>
  <c r="C135" i="49"/>
  <c r="D36" i="49"/>
  <c r="D39" i="49"/>
  <c r="D37" i="49"/>
  <c r="D32" i="49"/>
  <c r="D38" i="49"/>
  <c r="D35" i="49"/>
  <c r="D33" i="49"/>
  <c r="D34" i="49"/>
  <c r="D36" i="35"/>
  <c r="D33" i="39"/>
  <c r="C56" i="24"/>
  <c r="D34" i="24"/>
  <c r="D37" i="24"/>
  <c r="D33" i="24"/>
  <c r="D32" i="24"/>
  <c r="D38" i="24"/>
  <c r="D39" i="24"/>
  <c r="D35" i="24"/>
  <c r="D36" i="24"/>
  <c r="D35" i="35"/>
  <c r="C56" i="28"/>
  <c r="D38" i="28"/>
  <c r="D33" i="28"/>
  <c r="D35" i="28"/>
  <c r="D34" i="28"/>
  <c r="D39" i="28"/>
  <c r="D36" i="28"/>
  <c r="D37" i="28"/>
  <c r="D32" i="28"/>
  <c r="D32" i="35"/>
  <c r="D37" i="35"/>
  <c r="D40" i="50"/>
  <c r="C57" i="50" s="1"/>
  <c r="C59" i="50" s="1"/>
  <c r="C133" i="50" s="1"/>
  <c r="C137" i="50" s="1"/>
  <c r="D39" i="40"/>
  <c r="D34" i="39"/>
  <c r="D36" i="39"/>
  <c r="D35" i="39"/>
  <c r="D40" i="20" l="1"/>
  <c r="C57" i="20" s="1"/>
  <c r="C59" i="20" s="1"/>
  <c r="C133" i="20" s="1"/>
  <c r="C137" i="20" s="1"/>
  <c r="D40" i="30"/>
  <c r="C57" i="30" s="1"/>
  <c r="C59" i="30" s="1"/>
  <c r="C133" i="30" s="1"/>
  <c r="C137" i="30" s="1"/>
  <c r="D117" i="30" s="1"/>
  <c r="D40" i="40"/>
  <c r="C57" i="40" s="1"/>
  <c r="C59" i="40" s="1"/>
  <c r="C133" i="40" s="1"/>
  <c r="C137" i="40" s="1"/>
  <c r="D117" i="40" s="1"/>
  <c r="D40" i="31"/>
  <c r="C57" i="31" s="1"/>
  <c r="C59" i="31" s="1"/>
  <c r="C133" i="31" s="1"/>
  <c r="C137" i="31" s="1"/>
  <c r="D117" i="31" s="1"/>
  <c r="D118" i="31" s="1"/>
  <c r="D40" i="36"/>
  <c r="C57" i="36" s="1"/>
  <c r="C59" i="36" s="1"/>
  <c r="C133" i="36" s="1"/>
  <c r="C137" i="36" s="1"/>
  <c r="D117" i="36" s="1"/>
  <c r="D118" i="36" s="1"/>
  <c r="D40" i="34"/>
  <c r="C57" i="34" s="1"/>
  <c r="C59" i="34" s="1"/>
  <c r="C133" i="34" s="1"/>
  <c r="C137" i="34" s="1"/>
  <c r="D117" i="34" s="1"/>
  <c r="D118" i="34" s="1"/>
  <c r="D40" i="32"/>
  <c r="C57" i="32" s="1"/>
  <c r="C59" i="32" s="1"/>
  <c r="C133" i="32" s="1"/>
  <c r="C137" i="32" s="1"/>
  <c r="D117" i="32" s="1"/>
  <c r="D118" i="32" s="1"/>
  <c r="D40" i="26"/>
  <c r="C57" i="26" s="1"/>
  <c r="C59" i="26" s="1"/>
  <c r="C133" i="26" s="1"/>
  <c r="C137" i="26" s="1"/>
  <c r="D117" i="26" s="1"/>
  <c r="D40" i="16"/>
  <c r="C57" i="16" s="1"/>
  <c r="C59" i="16" s="1"/>
  <c r="C133" i="16" s="1"/>
  <c r="C137" i="16" s="1"/>
  <c r="D117" i="16" s="1"/>
  <c r="C146" i="25"/>
  <c r="C148" i="25" s="1"/>
  <c r="D40" i="27"/>
  <c r="C57" i="27" s="1"/>
  <c r="C59" i="27" s="1"/>
  <c r="C133" i="27" s="1"/>
  <c r="C137" i="27" s="1"/>
  <c r="D117" i="27" s="1"/>
  <c r="D118" i="27" s="1"/>
  <c r="D126" i="27" s="1"/>
  <c r="D40" i="33"/>
  <c r="C57" i="33" s="1"/>
  <c r="C59" i="33" s="1"/>
  <c r="C133" i="33" s="1"/>
  <c r="C137" i="33" s="1"/>
  <c r="D117" i="33" s="1"/>
  <c r="D40" i="19"/>
  <c r="C57" i="19" s="1"/>
  <c r="C59" i="19" s="1"/>
  <c r="C133" i="19" s="1"/>
  <c r="C137" i="19" s="1"/>
  <c r="D117" i="19" s="1"/>
  <c r="D118" i="19" s="1"/>
  <c r="D118" i="22"/>
  <c r="C144" i="22" s="1"/>
  <c r="D40" i="28"/>
  <c r="C57" i="28" s="1"/>
  <c r="C59" i="28" s="1"/>
  <c r="C133" i="28" s="1"/>
  <c r="C137" i="28" s="1"/>
  <c r="D117" i="50"/>
  <c r="D40" i="49"/>
  <c r="C57" i="49" s="1"/>
  <c r="C59" i="49" s="1"/>
  <c r="C133" i="49" s="1"/>
  <c r="C137" i="49" s="1"/>
  <c r="D40" i="39"/>
  <c r="C57" i="39" s="1"/>
  <c r="C59" i="39" s="1"/>
  <c r="C133" i="39" s="1"/>
  <c r="C137" i="39" s="1"/>
  <c r="D118" i="37"/>
  <c r="C144" i="37" s="1"/>
  <c r="C146" i="37" s="1"/>
  <c r="C148" i="37" s="1"/>
  <c r="D118" i="38"/>
  <c r="D119" i="38" s="1"/>
  <c r="D40" i="41"/>
  <c r="C57" i="41" s="1"/>
  <c r="C59" i="41" s="1"/>
  <c r="C133" i="41" s="1"/>
  <c r="C137" i="41" s="1"/>
  <c r="D119" i="25"/>
  <c r="D40" i="24"/>
  <c r="C57" i="24" s="1"/>
  <c r="C59" i="24" s="1"/>
  <c r="C133" i="24" s="1"/>
  <c r="C137" i="24" s="1"/>
  <c r="D40" i="35"/>
  <c r="C57" i="35" s="1"/>
  <c r="C59" i="35" s="1"/>
  <c r="C133" i="35" s="1"/>
  <c r="C137" i="35" s="1"/>
  <c r="D117" i="20"/>
  <c r="D118" i="20" s="1"/>
  <c r="C144" i="20" s="1"/>
  <c r="D40" i="42"/>
  <c r="C59" i="42" s="1"/>
  <c r="C61" i="42" s="1"/>
  <c r="C135" i="42" s="1"/>
  <c r="C139" i="42" s="1"/>
  <c r="D40" i="29"/>
  <c r="C57" i="29" s="1"/>
  <c r="C59" i="29" s="1"/>
  <c r="C133" i="29" s="1"/>
  <c r="C137" i="29" s="1"/>
  <c r="D126" i="25"/>
  <c r="C144" i="31" l="1"/>
  <c r="D119" i="31"/>
  <c r="D126" i="31"/>
  <c r="C138" i="31" s="1"/>
  <c r="C139" i="31" s="1"/>
  <c r="D126" i="36"/>
  <c r="C144" i="36"/>
  <c r="D119" i="36"/>
  <c r="C146" i="36"/>
  <c r="C148" i="36" s="1"/>
  <c r="C146" i="31"/>
  <c r="C148" i="31" s="1"/>
  <c r="C146" i="20"/>
  <c r="C148" i="20" s="1"/>
  <c r="C146" i="22"/>
  <c r="C148" i="22" s="1"/>
  <c r="D126" i="22"/>
  <c r="D119" i="22"/>
  <c r="C144" i="27"/>
  <c r="C144" i="19"/>
  <c r="D119" i="42"/>
  <c r="D126" i="38"/>
  <c r="C138" i="38" s="1"/>
  <c r="C139" i="38" s="1"/>
  <c r="C138" i="25"/>
  <c r="C139" i="25" s="1"/>
  <c r="C144" i="38"/>
  <c r="C146" i="38" s="1"/>
  <c r="C148" i="38" s="1"/>
  <c r="D117" i="24"/>
  <c r="D118" i="24" s="1"/>
  <c r="D126" i="24" s="1"/>
  <c r="D117" i="29"/>
  <c r="D126" i="20"/>
  <c r="D117" i="35"/>
  <c r="D118" i="35" s="1"/>
  <c r="D126" i="37"/>
  <c r="D119" i="19"/>
  <c r="D119" i="37"/>
  <c r="C144" i="32"/>
  <c r="D117" i="41"/>
  <c r="D118" i="41" s="1"/>
  <c r="D126" i="41" s="1"/>
  <c r="D117" i="49"/>
  <c r="D118" i="49" s="1"/>
  <c r="D119" i="32"/>
  <c r="D119" i="34"/>
  <c r="D119" i="27"/>
  <c r="C138" i="27" s="1"/>
  <c r="C139" i="27" s="1"/>
  <c r="D117" i="28"/>
  <c r="D118" i="28" s="1"/>
  <c r="D126" i="28" s="1"/>
  <c r="C144" i="34"/>
  <c r="D118" i="50"/>
  <c r="D119" i="50" s="1"/>
  <c r="D119" i="20"/>
  <c r="D118" i="30"/>
  <c r="D119" i="30" s="1"/>
  <c r="D126" i="19"/>
  <c r="D118" i="33"/>
  <c r="D118" i="26"/>
  <c r="D119" i="26" s="1"/>
  <c r="D117" i="39"/>
  <c r="D126" i="32"/>
  <c r="D126" i="34"/>
  <c r="D118" i="40"/>
  <c r="C144" i="40" s="1"/>
  <c r="C146" i="40" s="1"/>
  <c r="C148" i="40" s="1"/>
  <c r="D118" i="16"/>
  <c r="D126" i="16" s="1"/>
  <c r="C138" i="36" l="1"/>
  <c r="C139" i="36" s="1"/>
  <c r="D123" i="36" s="1"/>
  <c r="C144" i="35"/>
  <c r="C146" i="35" s="1"/>
  <c r="C148" i="35" s="1"/>
  <c r="C146" i="27"/>
  <c r="C148" i="27" s="1"/>
  <c r="C146" i="32"/>
  <c r="C148" i="32" s="1"/>
  <c r="C146" i="34"/>
  <c r="C148" i="34" s="1"/>
  <c r="C146" i="19"/>
  <c r="C148" i="19" s="1"/>
  <c r="C138" i="22"/>
  <c r="C139" i="22" s="1"/>
  <c r="D123" i="22" s="1"/>
  <c r="C138" i="37"/>
  <c r="C139" i="37" s="1"/>
  <c r="D125" i="37" s="1"/>
  <c r="D118" i="39"/>
  <c r="C144" i="39" s="1"/>
  <c r="C146" i="39" s="1"/>
  <c r="C148" i="39" s="1"/>
  <c r="C138" i="34"/>
  <c r="C139" i="34" s="1"/>
  <c r="D122" i="34" s="1"/>
  <c r="D126" i="50"/>
  <c r="C138" i="50" s="1"/>
  <c r="C139" i="50" s="1"/>
  <c r="D125" i="50" s="1"/>
  <c r="C144" i="50"/>
  <c r="C144" i="49"/>
  <c r="C138" i="19"/>
  <c r="C139" i="19" s="1"/>
  <c r="D125" i="19" s="1"/>
  <c r="D126" i="33"/>
  <c r="C144" i="33"/>
  <c r="D123" i="27"/>
  <c r="D125" i="27"/>
  <c r="D122" i="27"/>
  <c r="D119" i="16"/>
  <c r="C138" i="16" s="1"/>
  <c r="C139" i="16" s="1"/>
  <c r="D123" i="38"/>
  <c r="D125" i="38"/>
  <c r="D122" i="38"/>
  <c r="D119" i="40"/>
  <c r="D119" i="35"/>
  <c r="D118" i="29"/>
  <c r="D119" i="29" s="1"/>
  <c r="D126" i="40"/>
  <c r="C144" i="24"/>
  <c r="D126" i="26"/>
  <c r="C138" i="26" s="1"/>
  <c r="C139" i="26" s="1"/>
  <c r="C144" i="28"/>
  <c r="D125" i="31"/>
  <c r="D123" i="31"/>
  <c r="D122" i="31"/>
  <c r="C138" i="20"/>
  <c r="C139" i="20" s="1"/>
  <c r="C138" i="32"/>
  <c r="C139" i="32" s="1"/>
  <c r="D119" i="49"/>
  <c r="D125" i="25"/>
  <c r="D123" i="25"/>
  <c r="D122" i="25"/>
  <c r="D119" i="41"/>
  <c r="C138" i="41" s="1"/>
  <c r="C139" i="41" s="1"/>
  <c r="C144" i="16"/>
  <c r="C144" i="26"/>
  <c r="C144" i="30"/>
  <c r="D126" i="30"/>
  <c r="C138" i="30" s="1"/>
  <c r="C139" i="30" s="1"/>
  <c r="D119" i="28"/>
  <c r="C138" i="28" s="1"/>
  <c r="C139" i="28" s="1"/>
  <c r="D126" i="49"/>
  <c r="C144" i="41"/>
  <c r="C146" i="41" s="1"/>
  <c r="C148" i="41" s="1"/>
  <c r="D119" i="33"/>
  <c r="D126" i="35"/>
  <c r="D119" i="24"/>
  <c r="C138" i="24" s="1"/>
  <c r="C139" i="24" s="1"/>
  <c r="D120" i="42"/>
  <c r="C146" i="42" s="1"/>
  <c r="C148" i="42" s="1"/>
  <c r="C150" i="42" s="1"/>
  <c r="D122" i="36" l="1"/>
  <c r="D125" i="36"/>
  <c r="C146" i="49"/>
  <c r="C148" i="49" s="1"/>
  <c r="C146" i="50"/>
  <c r="C148" i="50" s="1"/>
  <c r="D123" i="37"/>
  <c r="D122" i="37"/>
  <c r="D119" i="39"/>
  <c r="C146" i="28"/>
  <c r="C148" i="28" s="1"/>
  <c r="C146" i="33"/>
  <c r="C148" i="33" s="1"/>
  <c r="C146" i="30"/>
  <c r="C148" i="30" s="1"/>
  <c r="C146" i="26"/>
  <c r="C148" i="26" s="1"/>
  <c r="C146" i="24"/>
  <c r="C148" i="24" s="1"/>
  <c r="C146" i="16"/>
  <c r="C148" i="16" s="1"/>
  <c r="C138" i="33"/>
  <c r="C139" i="33" s="1"/>
  <c r="D122" i="33" s="1"/>
  <c r="D122" i="22"/>
  <c r="D125" i="22"/>
  <c r="C144" i="29"/>
  <c r="D126" i="39"/>
  <c r="D121" i="42"/>
  <c r="D125" i="34"/>
  <c r="D123" i="34"/>
  <c r="C138" i="40"/>
  <c r="C139" i="40" s="1"/>
  <c r="D123" i="40" s="1"/>
  <c r="D122" i="50"/>
  <c r="D123" i="19"/>
  <c r="D123" i="50"/>
  <c r="C138" i="35"/>
  <c r="C139" i="35" s="1"/>
  <c r="D123" i="35" s="1"/>
  <c r="D126" i="29"/>
  <c r="C138" i="29" s="1"/>
  <c r="C139" i="29" s="1"/>
  <c r="D122" i="19"/>
  <c r="D123" i="30"/>
  <c r="D122" i="30"/>
  <c r="D125" i="30"/>
  <c r="D122" i="26"/>
  <c r="D125" i="26"/>
  <c r="D123" i="26"/>
  <c r="D122" i="32"/>
  <c r="D123" i="32"/>
  <c r="D125" i="32"/>
  <c r="D122" i="20"/>
  <c r="D123" i="20"/>
  <c r="D125" i="20"/>
  <c r="D123" i="28"/>
  <c r="D125" i="28"/>
  <c r="D122" i="28"/>
  <c r="D122" i="16"/>
  <c r="D123" i="16"/>
  <c r="D125" i="16"/>
  <c r="D128" i="42"/>
  <c r="C140" i="42" s="1"/>
  <c r="C141" i="42" s="1"/>
  <c r="D122" i="24"/>
  <c r="D125" i="24"/>
  <c r="D123" i="24"/>
  <c r="D122" i="41"/>
  <c r="D123" i="41"/>
  <c r="D125" i="41"/>
  <c r="C138" i="49"/>
  <c r="C139" i="49" s="1"/>
  <c r="C138" i="39" l="1"/>
  <c r="C139" i="39" s="1"/>
  <c r="C146" i="29"/>
  <c r="C148" i="29" s="1"/>
  <c r="D125" i="33"/>
  <c r="D123" i="33"/>
  <c r="D122" i="39"/>
  <c r="D125" i="39"/>
  <c r="D123" i="39"/>
  <c r="D122" i="35"/>
  <c r="D122" i="40"/>
  <c r="D125" i="35"/>
  <c r="D125" i="40"/>
  <c r="D125" i="29"/>
  <c r="D122" i="29"/>
  <c r="D123" i="29"/>
  <c r="D127" i="42"/>
  <c r="D124" i="42"/>
  <c r="D125" i="42"/>
  <c r="D122" i="49"/>
  <c r="D125" i="49"/>
  <c r="D123" i="49"/>
  <c r="G8" i="15" l="1"/>
  <c r="I8" i="15" s="1"/>
  <c r="L61" i="18"/>
  <c r="M61" i="18"/>
  <c r="H8" i="15" l="1"/>
  <c r="G9" i="15"/>
  <c r="H9" i="15" s="1"/>
  <c r="L73" i="18"/>
  <c r="G10" i="15"/>
  <c r="G11" i="15"/>
  <c r="I9" i="15" l="1"/>
  <c r="H10" i="15"/>
  <c r="I10" i="15"/>
  <c r="M73" i="18"/>
  <c r="I11" i="15"/>
  <c r="H11" i="15"/>
  <c r="G14" i="15" l="1"/>
  <c r="G13" i="15"/>
  <c r="G12" i="15"/>
  <c r="I12" i="15" s="1"/>
  <c r="I14" i="15" l="1"/>
  <c r="H14" i="15"/>
  <c r="I13" i="15"/>
  <c r="H13" i="15"/>
  <c r="H12" i="15"/>
  <c r="G15" i="15"/>
  <c r="I15" i="15" s="1"/>
  <c r="H15" i="15" l="1"/>
  <c r="G17" i="15"/>
  <c r="G16" i="15"/>
  <c r="H16" i="15" l="1"/>
  <c r="I16" i="15"/>
  <c r="I17" i="15"/>
  <c r="H17" i="15"/>
  <c r="G18" i="15"/>
  <c r="G25" i="15" l="1"/>
  <c r="H18" i="15"/>
  <c r="I18" i="15"/>
  <c r="I19" i="15" s="1"/>
  <c r="I21" i="15" s="1"/>
  <c r="I25" i="15" l="1"/>
  <c r="H25" i="15"/>
  <c r="G26" i="15"/>
  <c r="H26" i="15" l="1"/>
  <c r="I26" i="15"/>
  <c r="G27" i="15"/>
  <c r="G28" i="15" l="1"/>
  <c r="H27" i="15"/>
  <c r="I27" i="15"/>
  <c r="G29" i="15" l="1"/>
  <c r="I28" i="15"/>
  <c r="H28" i="15"/>
  <c r="I29" i="15" l="1"/>
  <c r="H29" i="15"/>
  <c r="G30" i="15"/>
  <c r="G31" i="15" l="1"/>
  <c r="I30" i="15"/>
  <c r="H30" i="15"/>
  <c r="I31" i="15" l="1"/>
  <c r="H31" i="15"/>
  <c r="G32" i="15"/>
  <c r="I32" i="15" l="1"/>
  <c r="H32" i="15"/>
  <c r="G33" i="15"/>
  <c r="H33" i="15" l="1"/>
  <c r="I33" i="15"/>
  <c r="G34" i="15"/>
  <c r="I34" i="15" l="1"/>
  <c r="H34" i="15"/>
  <c r="G35" i="15"/>
  <c r="I35" i="15" l="1"/>
  <c r="H35" i="15"/>
  <c r="G36" i="15"/>
  <c r="G37" i="15" l="1"/>
  <c r="H36" i="15"/>
  <c r="I36" i="15"/>
  <c r="I37" i="15" l="1"/>
  <c r="H37" i="15"/>
  <c r="G38" i="15"/>
  <c r="G39" i="15"/>
  <c r="H39" i="15" l="1"/>
  <c r="I39" i="15"/>
  <c r="H38" i="15"/>
  <c r="I38" i="15"/>
  <c r="G40" i="15" l="1"/>
  <c r="G42" i="15" s="1"/>
  <c r="G47" i="15" s="1"/>
  <c r="G45" i="15" l="1"/>
</calcChain>
</file>

<file path=xl/sharedStrings.xml><?xml version="1.0" encoding="utf-8"?>
<sst xmlns="http://schemas.openxmlformats.org/spreadsheetml/2006/main" count="5089" uniqueCount="479">
  <si>
    <t>Esquadria Externa</t>
  </si>
  <si>
    <t>Jardim</t>
  </si>
  <si>
    <t>Área Interna - 13 andar e bibliotecas</t>
  </si>
  <si>
    <t>Área Interna - pisos remanescentes</t>
  </si>
  <si>
    <t>Área Interna - almoxarifado e refeitorio</t>
  </si>
  <si>
    <t>Área Interna - banheiros</t>
  </si>
  <si>
    <t>Área Interna - hall</t>
  </si>
  <si>
    <t>Esquadria Externa - face interna</t>
  </si>
  <si>
    <t>1ª NITEROI</t>
  </si>
  <si>
    <t>2ª DUQUE DE CAXIAS</t>
  </si>
  <si>
    <t>3ª NOVA IGUAÇU</t>
  </si>
  <si>
    <t>POSTO AVANÇADO DA 5ªPR - BARRA DO PIRAÍ</t>
  </si>
  <si>
    <t>5ª VOLTA REDONDA</t>
  </si>
  <si>
    <t>6ª ANGRA DOS REIS</t>
  </si>
  <si>
    <t>7ª PETRÓPOLIS</t>
  </si>
  <si>
    <t>8ª FRIBURGO</t>
  </si>
  <si>
    <t>9ª MACAÉ</t>
  </si>
  <si>
    <t>10ª CAMPOS</t>
  </si>
  <si>
    <t>POSTO AVANÇADO DA 10ªPR - ITAPERUNA</t>
  </si>
  <si>
    <t>12ª CABO FRIO</t>
  </si>
  <si>
    <t>POSTO AVANÇADO DA 1ª PR EM SÃO GONÇALO</t>
  </si>
  <si>
    <t>Tipo de área</t>
  </si>
  <si>
    <t>Turnos</t>
  </si>
  <si>
    <t>Preço Estimado</t>
  </si>
  <si>
    <t>Subtotal (R$)</t>
  </si>
  <si>
    <t>Total (R$)</t>
  </si>
  <si>
    <t>TOTAL MENSAL</t>
  </si>
  <si>
    <t>JARDINEIRO - BARRA DO PIRAÍ</t>
  </si>
  <si>
    <t>JARDINEIRO - CABO FRIO</t>
  </si>
  <si>
    <t>LOTE 1</t>
  </si>
  <si>
    <t>TOTAL GERAL  DO CONTRATO (24 MESES) - LOTE 1</t>
  </si>
  <si>
    <r>
      <t>Area Total (m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>)</t>
    </r>
  </si>
  <si>
    <r>
      <t>Preço Mensal Unitário (R$/m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>)</t>
    </r>
  </si>
  <si>
    <r>
      <t>Area Total (m</t>
    </r>
    <r>
      <rPr>
        <b/>
        <vertAlign val="superscript"/>
        <sz val="12"/>
        <color indexed="8"/>
        <rFont val="Calibri"/>
        <family val="2"/>
      </rPr>
      <t>2</t>
    </r>
    <r>
      <rPr>
        <b/>
        <sz val="12"/>
        <color indexed="8"/>
        <rFont val="Calibri"/>
        <family val="2"/>
      </rPr>
      <t>)</t>
    </r>
  </si>
  <si>
    <r>
      <t>Preço Mensal Unitário (R$/m</t>
    </r>
    <r>
      <rPr>
        <b/>
        <vertAlign val="superscript"/>
        <sz val="12"/>
        <color indexed="8"/>
        <rFont val="Calibri"/>
        <family val="2"/>
      </rPr>
      <t>2</t>
    </r>
    <r>
      <rPr>
        <b/>
        <sz val="12"/>
        <color indexed="8"/>
        <rFont val="Calibri"/>
        <family val="2"/>
      </rPr>
      <t>)</t>
    </r>
  </si>
  <si>
    <t>TOTAL MENSAL DO CONTRATO - LOTE 1</t>
  </si>
  <si>
    <t>VALOR MENSAL REGIONAIS</t>
  </si>
  <si>
    <t>VALOR DO CONTRATO (24 MESES) - REGIONAIS</t>
  </si>
  <si>
    <t xml:space="preserve">ANEXO XII - PLANILHA DE CUSTOS E FORMAÇÃO DE PREÇOS </t>
  </si>
  <si>
    <t>ANEXO XII - PLANILHA DE CUSTOS E FORMAÇÃO DE PREÇOS</t>
  </si>
  <si>
    <r>
      <t xml:space="preserve">MODELO PARA A CONSOLIDAÇÃO E APRESENTAÇÃO DE PROPOSTAS                                                          </t>
    </r>
    <r>
      <rPr>
        <i/>
        <sz val="18"/>
        <color indexed="10"/>
        <rFont val="Times New Roman"/>
        <family val="1"/>
      </rPr>
      <t>(Inserir dados de cada posto)</t>
    </r>
  </si>
  <si>
    <t>Com ajustes após publicação da Lei n° 13.467, de 2017.</t>
  </si>
  <si>
    <t>Módulo 1 - Composição da Remuneração</t>
  </si>
  <si>
    <t>Composição da Remuneração</t>
  </si>
  <si>
    <t>Valor (R$)</t>
  </si>
  <si>
    <t>A</t>
  </si>
  <si>
    <t>Salário-Base</t>
  </si>
  <si>
    <t>B</t>
  </si>
  <si>
    <t>Adicional de Periculosidade</t>
  </si>
  <si>
    <t>C</t>
  </si>
  <si>
    <t>Adicional de Insalubridade</t>
  </si>
  <si>
    <t>D</t>
  </si>
  <si>
    <t>Adicional Noturno</t>
  </si>
  <si>
    <t>E</t>
  </si>
  <si>
    <t>Adicional de Hora Noturna Reduzida</t>
  </si>
  <si>
    <t>G</t>
  </si>
  <si>
    <t>Outros (especificar)</t>
  </si>
  <si>
    <t>Total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</si>
  <si>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</si>
  <si>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</si>
  <si>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</si>
  <si>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</si>
  <si>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Percentual (%)</t>
  </si>
  <si>
    <t>13º (décimo terceiro) Salário</t>
  </si>
  <si>
    <t>Férias e Adicional de Férias</t>
  </si>
  <si>
    <t>Submódulo 2.2 - Encargos Previdenciários (GPS), Fundo de Garantia por Tempo de Serviço (FGTS) e outras contribuições.</t>
  </si>
  <si>
    <t>2.2</t>
  </si>
  <si>
    <t>GPS, FGTS e outras contribuições</t>
  </si>
  <si>
    <t>INSS</t>
  </si>
  <si>
    <t>Salário Educação</t>
  </si>
  <si>
    <t>SAT</t>
  </si>
  <si>
    <t>SESC ou SESI</t>
  </si>
  <si>
    <t>SENAI - SENAC</t>
  </si>
  <si>
    <t>F</t>
  </si>
  <si>
    <t>SEBRAE</t>
  </si>
  <si>
    <t>INCRA</t>
  </si>
  <si>
    <t>H</t>
  </si>
  <si>
    <t>FGTS</t>
  </si>
  <si>
    <t xml:space="preserve">Total </t>
  </si>
  <si>
    <t>Submódulo 2.3 - Benefícios Mensais e Diários.</t>
  </si>
  <si>
    <t>2.3</t>
  </si>
  <si>
    <t>Benefícios Mensais e Diários</t>
  </si>
  <si>
    <t xml:space="preserve">Transporte </t>
  </si>
  <si>
    <t xml:space="preserve">Auxílio-Refeição/Alimentação </t>
  </si>
  <si>
    <t xml:space="preserve">Benefício Social Familiar </t>
  </si>
  <si>
    <t>Quadro-Resumo do Módulo 2 - Encargos e Benefícios anuais, mensais e diários</t>
  </si>
  <si>
    <t>Encargos e Benefícios Anuais, Mensais e Diários</t>
  </si>
  <si>
    <t>Módulo 3 - Provisão para Rescisão</t>
  </si>
  <si>
    <t>Provisão para Rescisão</t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</si>
  <si>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</si>
  <si>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</si>
  <si>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</si>
  <si>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</si>
  <si>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Incidência dos encargos do submódulo 2.2 sobre o Aviso Prévio Trabalhado</t>
  </si>
  <si>
    <t>Multa do FGTS e contribuição social sobre o Aviso Prévio Trabalhado</t>
  </si>
  <si>
    <t>Módulo 4 - Custo de Reposição do Profissional Ausente</t>
  </si>
  <si>
    <t>Submódulo 4.1 - Ausências Legais</t>
  </si>
  <si>
    <t>4.1</t>
  </si>
  <si>
    <t>Ausências Legais</t>
  </si>
  <si>
    <t>Férias</t>
  </si>
  <si>
    <t>Licença-Paternidade</t>
  </si>
  <si>
    <t>Ausência por acidente de trabalho</t>
  </si>
  <si>
    <t>Afastamento Maternidade</t>
  </si>
  <si>
    <t>Submódulo 4.2 - Intrajornada</t>
  </si>
  <si>
    <t>4.2</t>
  </si>
  <si>
    <t>Intrajornada</t>
  </si>
  <si>
    <t>Intervalo para repouso e alimentação</t>
  </si>
  <si>
    <t>Quadro-Resumo do Módulo 4 - Custo de Reposição do Profissional Ausente</t>
  </si>
  <si>
    <t>Custo de Reposição do Profissional Ausente</t>
  </si>
  <si>
    <t>Módulo 5 - Insumos Diversos</t>
  </si>
  <si>
    <t>Insumos Diversos</t>
  </si>
  <si>
    <t>Uniformes</t>
  </si>
  <si>
    <t>Materiais</t>
  </si>
  <si>
    <t>Equipamentos e ferramentas</t>
  </si>
  <si>
    <t>Equipamentos de Proteção Individual</t>
  </si>
  <si>
    <t>Módulo 6 - Custos Indiretos, Tributos e Lucro</t>
  </si>
  <si>
    <t>Custos Indiretos, Tributos e Lucro</t>
  </si>
  <si>
    <t>Custos Indiretos</t>
  </si>
  <si>
    <t>Lucro</t>
  </si>
  <si>
    <t>TOTAL</t>
  </si>
  <si>
    <t>Tributos</t>
  </si>
  <si>
    <t>C.1. Tributos Federais (especificar)</t>
  </si>
  <si>
    <t>C.1.1 - PIS</t>
  </si>
  <si>
    <t>C.1.2 - COFINS</t>
  </si>
  <si>
    <t>C.2. Tributos Estaduais (especificar)</t>
  </si>
  <si>
    <t>2. QUADRO-RESUMO DO CUSTO POR EMPREGADO</t>
  </si>
  <si>
    <t>Mão de obra vinculada à execução contratual (valor por empregado)</t>
  </si>
  <si>
    <t>Subtotal (A + B +C+ D+E)</t>
  </si>
  <si>
    <t>Módulo 6 – Custos Indiretos, Tributos e Lucro</t>
  </si>
  <si>
    <t xml:space="preserve">Valor Total por Empregado </t>
  </si>
  <si>
    <t>a)</t>
  </si>
  <si>
    <t xml:space="preserve">Tributos % = To = </t>
  </si>
  <si>
    <t>b)</t>
  </si>
  <si>
    <t xml:space="preserve">(Total dos Módulos 1, 2, 3, 4 e 5+ Custos indiretos + lucro)= Po = </t>
  </si>
  <si>
    <t>c)</t>
  </si>
  <si>
    <t xml:space="preserve">Po / (1 - To) = P1 = </t>
  </si>
  <si>
    <t>Valor dos Tributos = P1 - Po</t>
  </si>
  <si>
    <t>ANEXO XII - PLANILHA DE CUSTOS E FORMAÇÃO DE PREÇOS (QUANTITATIVO HOMEM)</t>
  </si>
  <si>
    <t>Tipo de Area</t>
  </si>
  <si>
    <t>Mão de obra</t>
  </si>
  <si>
    <t>(1) Produtividade</t>
  </si>
  <si>
    <t>(2) Frequencia</t>
  </si>
  <si>
    <t>(3) Jornada de trabalho</t>
  </si>
  <si>
    <t>(4) Ke = 1*2*3</t>
  </si>
  <si>
    <r>
      <t>Encarregados = numero de empregados por encarregado; demais = produtividade em m</t>
    </r>
    <r>
      <rPr>
        <b/>
        <vertAlign val="superscript"/>
        <sz val="8"/>
        <color indexed="8"/>
        <rFont val="Calibri"/>
        <family val="2"/>
      </rPr>
      <t>2</t>
    </r>
  </si>
  <si>
    <t>Indice</t>
  </si>
  <si>
    <t>(5) Preço Homem</t>
  </si>
  <si>
    <t>R$ / m² = (4)*(5)</t>
  </si>
  <si>
    <t>SEDE -  CRLS - ASSEMBLÉIA E CONVENTO DO CARMO</t>
  </si>
  <si>
    <t xml:space="preserve">Encarregado </t>
  </si>
  <si>
    <t>ASG</t>
  </si>
  <si>
    <t>Área Externa - pisos adjacentes</t>
  </si>
  <si>
    <t>Encarregado</t>
  </si>
  <si>
    <t>JARDINEIRO</t>
  </si>
  <si>
    <t>REGIONAIS</t>
  </si>
  <si>
    <t>ASG - 1ª NITEROI</t>
  </si>
  <si>
    <t>ASG - 2ª DUQUE DE CAXIAS</t>
  </si>
  <si>
    <t>ASG - 3ª NOVA IGUAÇU</t>
  </si>
  <si>
    <t>ASG - POSTO AVANÇADO DA 5ªPR - BARRA DO PIRAÍ</t>
  </si>
  <si>
    <t>ASG - 5ª VOLTA REDONDA</t>
  </si>
  <si>
    <t>ASG - 6ª ANGRA DOS REIS</t>
  </si>
  <si>
    <t>ASG - 7ª PETRÓPOLIS</t>
  </si>
  <si>
    <t>ASG - 8ª FRIBURGO</t>
  </si>
  <si>
    <t>ASG - 9ª MACAÉ</t>
  </si>
  <si>
    <t>ASG - 10ª CAMPOS</t>
  </si>
  <si>
    <t>ASG - POSTO AVANÇADO DA 10ªPR - ITAPERUNA</t>
  </si>
  <si>
    <t>ASG - 12ª CABO FRIO</t>
  </si>
  <si>
    <t>ASG - POSTO AVANÇADO DA 1ª PR EM SÃO GONÇALO</t>
  </si>
  <si>
    <t>Servente</t>
  </si>
  <si>
    <t>GOVERNO DO ESTADO DO RIO DE JANEIRO</t>
  </si>
  <si>
    <t>PROCURADORIA GERAL DO ESTADO</t>
  </si>
  <si>
    <t>PROPOSTA DE PREÇOS</t>
  </si>
  <si>
    <r>
      <t xml:space="preserve">Licitação por </t>
    </r>
    <r>
      <rPr>
        <u/>
        <sz val="10"/>
        <color indexed="8"/>
        <rFont val="Arial"/>
        <family val="2"/>
      </rPr>
      <t>Pregão Eletrônico PGE-RJ nº 16/2020</t>
    </r>
    <r>
      <rPr>
        <sz val="10"/>
        <color indexed="8"/>
        <rFont val="Arial"/>
        <family val="2"/>
      </rPr>
      <t>.</t>
    </r>
  </si>
  <si>
    <t xml:space="preserve">  </t>
  </si>
  <si>
    <r>
      <t>Data da Abertura:</t>
    </r>
    <r>
      <rPr>
        <sz val="10"/>
        <color indexed="8"/>
        <rFont val="Arial"/>
        <family val="2"/>
      </rPr>
      <t xml:space="preserve"> 27/08/2020 </t>
    </r>
    <r>
      <rPr>
        <u/>
        <sz val="10"/>
        <color indexed="8"/>
        <rFont val="Arial"/>
        <family val="2"/>
      </rPr>
      <t>às 13:05 horas</t>
    </r>
    <r>
      <rPr>
        <b/>
        <u/>
        <sz val="10"/>
        <color indexed="8"/>
        <rFont val="Arial"/>
        <family val="2"/>
      </rPr>
      <t>.</t>
    </r>
  </si>
  <si>
    <t>Data da Disputa: 27/08/2020 às 14:00 horas.</t>
  </si>
  <si>
    <r>
      <t xml:space="preserve">Requisição nº. </t>
    </r>
    <r>
      <rPr>
        <sz val="10"/>
        <color indexed="8"/>
        <rFont val="Arial"/>
        <family val="2"/>
      </rPr>
      <t>PES 066, 067 e 068,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de 20/07/2020.</t>
    </r>
    <r>
      <rPr>
        <b/>
        <sz val="10"/>
        <color indexed="8"/>
        <rFont val="Arial"/>
        <family val="2"/>
      </rPr>
      <t xml:space="preserve">   </t>
    </r>
    <r>
      <rPr>
        <sz val="10"/>
        <color indexed="8"/>
        <rFont val="Arial"/>
        <family val="2"/>
      </rPr>
      <t xml:space="preserve">                                      </t>
    </r>
  </si>
  <si>
    <t xml:space="preserve">Processo nº. SEI-14/001/002564/2019                                          </t>
  </si>
  <si>
    <r>
      <t xml:space="preserve">   </t>
    </r>
    <r>
      <rPr>
        <b/>
        <sz val="10"/>
        <color indexed="8"/>
        <rFont val="Arial"/>
        <family val="2"/>
      </rPr>
      <t>CARIMBO DA FIRMA</t>
    </r>
  </si>
  <si>
    <t>LOTE</t>
  </si>
  <si>
    <t>ESPECIFICAÇÃO</t>
  </si>
  <si>
    <t>Unid</t>
  </si>
  <si>
    <t>Quant.</t>
  </si>
  <si>
    <t>Marca</t>
  </si>
  <si>
    <t>Oferecida</t>
  </si>
  <si>
    <t>PREÇO COM ICMS (R$)</t>
  </si>
  <si>
    <t>PREÇO SEM ICMS (R$)</t>
  </si>
  <si>
    <t>Mensal</t>
  </si>
  <si>
    <r>
      <t xml:space="preserve">Prestação de serviços contínuos de </t>
    </r>
    <r>
      <rPr>
        <b/>
        <sz val="10"/>
        <color indexed="8"/>
        <rFont val="Times New Roman"/>
        <family val="1"/>
      </rPr>
      <t>Limpeza, Asseio e Conservação, e de jardinagem com capina e roçagem</t>
    </r>
    <r>
      <rPr>
        <sz val="10"/>
        <color indexed="8"/>
        <rFont val="Times New Roman"/>
        <family val="1"/>
      </rPr>
      <t xml:space="preserve">, com a disponibilização de mão-de-obra, produtos, materiais, utensílios e equipamentos necessários à execução dos serviços nos imóveis da PGE e/ou por ela manutenidos, </t>
    </r>
    <r>
      <rPr>
        <b/>
        <sz val="10"/>
        <color indexed="8"/>
        <rFont val="Times New Roman"/>
        <family val="1"/>
      </rPr>
      <t>localizados no Estado do Rio de Janeiro</t>
    </r>
    <r>
      <rPr>
        <sz val="10"/>
        <color indexed="8"/>
        <rFont val="Times New Roman"/>
        <family val="1"/>
      </rPr>
      <t>...........................................</t>
    </r>
  </si>
  <si>
    <r>
      <t>PREÇO GLOBAL P/EXTENSO</t>
    </r>
    <r>
      <rPr>
        <b/>
        <sz val="10"/>
        <color indexed="8"/>
        <rFont val="Times New Roman"/>
        <family val="1"/>
      </rPr>
      <t>:</t>
    </r>
  </si>
  <si>
    <r>
      <t xml:space="preserve">Observação: </t>
    </r>
    <r>
      <rPr>
        <sz val="10"/>
        <color indexed="8"/>
        <rFont val="Times New Roman"/>
        <family val="1"/>
      </rPr>
      <t>A Planilha de Custos e Formação de Preços (Anexo XII) deverá ser preenchida integralmente e entregue juntamente com este Anexo II, sob pena de desclassificação.</t>
    </r>
  </si>
  <si>
    <t>Mês</t>
  </si>
  <si>
    <t>.............</t>
  </si>
  <si>
    <t>OBSERVAÇÕES</t>
  </si>
  <si>
    <r>
      <t>1</t>
    </r>
    <r>
      <rPr>
        <b/>
        <i/>
        <sz val="10"/>
        <color indexed="8"/>
        <rFont val="Times New Roman"/>
        <family val="1"/>
      </rPr>
      <t>ª.</t>
    </r>
    <r>
      <rPr>
        <i/>
        <sz val="10"/>
        <color indexed="8"/>
        <rFont val="Times New Roman"/>
        <family val="1"/>
      </rPr>
      <t xml:space="preserve"> </t>
    </r>
    <r>
      <rPr>
        <sz val="10"/>
        <color indexed="8"/>
        <rFont val="Times New Roman"/>
        <family val="1"/>
      </rPr>
      <t>A PROPOSTA DE PREÇOS deverá;</t>
    </r>
  </si>
  <si>
    <t>- ser preenchida integralmente por processo mecânico ou eletrônico, sem emendas e rasuras;</t>
  </si>
  <si>
    <t>- conter os preços em algarismos e por extenso, por unidade, já incluídas as despesas de fretes, impostos federais ou estaduais e descontos especiais;</t>
  </si>
  <si>
    <r>
      <t>2ª</t>
    </r>
    <r>
      <rPr>
        <sz val="10"/>
        <color indexed="8"/>
        <rFont val="Times New Roman"/>
        <family val="1"/>
      </rPr>
      <t xml:space="preserve"> O Proponente se obrigará, mediante o envio da       PROPOSTA DE PREÇOS, a cumprir os termos nela contidos.</t>
    </r>
  </si>
  <si>
    <r>
      <t>3ª</t>
    </r>
    <r>
      <rPr>
        <sz val="10"/>
        <color indexed="8"/>
        <rFont val="Times New Roman"/>
        <family val="1"/>
      </rPr>
      <t xml:space="preserve"> A PROPOSTA DE PREÇOS deverá ser devolvida  na forma expressa no </t>
    </r>
    <r>
      <rPr>
        <u/>
        <sz val="10"/>
        <color indexed="8"/>
        <rFont val="Times New Roman"/>
        <family val="1"/>
      </rPr>
      <t>Item 12.1.1, “c”, do Edital</t>
    </r>
    <r>
      <rPr>
        <sz val="10"/>
        <color indexed="8"/>
        <rFont val="Times New Roman"/>
        <family val="1"/>
      </rPr>
      <t>.</t>
    </r>
  </si>
  <si>
    <r>
      <t xml:space="preserve">4ª </t>
    </r>
    <r>
      <rPr>
        <sz val="10"/>
        <color indexed="8"/>
        <rFont val="Times New Roman"/>
        <family val="1"/>
      </rPr>
      <t>A licitação mediante PREGÃO poderá ser anulada no todo, ou em parte, de conformidade com a legislação vigente</t>
    </r>
    <r>
      <rPr>
        <i/>
        <sz val="10"/>
        <color indexed="8"/>
        <rFont val="Times New Roman"/>
        <family val="1"/>
      </rPr>
      <t>.</t>
    </r>
  </si>
  <si>
    <r>
      <t xml:space="preserve">Prazo de Execução do Contrato: </t>
    </r>
    <r>
      <rPr>
        <u/>
        <sz val="11"/>
        <color indexed="8"/>
        <rFont val="Times New Roman"/>
        <family val="1"/>
      </rPr>
      <t>24 (vinte e quatro) meses.</t>
    </r>
    <r>
      <rPr>
        <b/>
        <sz val="11"/>
        <color indexed="8"/>
        <rFont val="Times New Roman"/>
        <family val="1"/>
      </rPr>
      <t xml:space="preserve"> </t>
    </r>
  </si>
  <si>
    <r>
      <t xml:space="preserve">Validade da Proposta: </t>
    </r>
    <r>
      <rPr>
        <u/>
        <sz val="11"/>
        <color indexed="8"/>
        <rFont val="Times New Roman"/>
        <family val="1"/>
      </rPr>
      <t>60 (sessenta) dias</t>
    </r>
    <r>
      <rPr>
        <sz val="11"/>
        <color indexed="8"/>
        <rFont val="Times New Roman"/>
        <family val="1"/>
      </rPr>
      <t>.</t>
    </r>
  </si>
  <si>
    <t xml:space="preserve">                                                                </t>
  </si>
  <si>
    <r>
      <t>Local de Execução</t>
    </r>
    <r>
      <rPr>
        <sz val="11"/>
        <color indexed="8"/>
        <rFont val="Times New Roman"/>
        <family val="1"/>
      </rPr>
      <t xml:space="preserve">: </t>
    </r>
    <r>
      <rPr>
        <u/>
        <sz val="11"/>
        <color indexed="8"/>
        <rFont val="Times New Roman"/>
        <family val="1"/>
      </rPr>
      <t>Conforme Termo de Referência – Anexo I.</t>
    </r>
  </si>
  <si>
    <t xml:space="preserve">                                                               </t>
  </si>
  <si>
    <r>
      <t>Declaramos inteira submissão ao presente termo e legislação vigente.</t>
    </r>
    <r>
      <rPr>
        <sz val="11"/>
        <color indexed="8"/>
        <rFont val="Times New Roman"/>
        <family val="1"/>
      </rPr>
      <t xml:space="preserve"> </t>
    </r>
  </si>
  <si>
    <t xml:space="preserve">                                                                                     </t>
  </si>
  <si>
    <t>SERVIÇO PÚBLICO ESTADUAL</t>
  </si>
  <si>
    <t xml:space="preserve">          </t>
  </si>
  <si>
    <t>Unit.</t>
  </si>
  <si>
    <t>_______</t>
  </si>
  <si>
    <r>
      <t xml:space="preserve">Prestação de serviços contínuos de </t>
    </r>
    <r>
      <rPr>
        <b/>
        <sz val="10"/>
        <color indexed="8"/>
        <rFont val="Times New Roman"/>
        <family val="1"/>
      </rPr>
      <t>Apoio à Administração</t>
    </r>
    <r>
      <rPr>
        <sz val="10"/>
        <color indexed="8"/>
        <rFont val="Times New Roman"/>
        <family val="1"/>
      </rPr>
      <t xml:space="preserve"> no que concerne às atividades pertinentes ao posto de </t>
    </r>
    <r>
      <rPr>
        <b/>
        <sz val="10"/>
        <color indexed="8"/>
        <rFont val="Times New Roman"/>
        <family val="1"/>
      </rPr>
      <t>“Servente/Carregador”</t>
    </r>
    <r>
      <rPr>
        <sz val="10"/>
        <color indexed="8"/>
        <rFont val="Times New Roman"/>
        <family val="1"/>
      </rPr>
      <t>, incluindo transporte interno de mobiliário, materiais, objetos e equipamentos,  com a disponibilização de mão-de-obra, utensílios e equipamentos necessários à execução dos serviços nos imóveis da PGE e/ou por ela manutenidos, localizados no Estado do Rio de Janeiro</t>
    </r>
  </si>
  <si>
    <r>
      <t xml:space="preserve">Prestação de serviços contínuos de </t>
    </r>
    <r>
      <rPr>
        <b/>
        <sz val="10"/>
        <color indexed="8"/>
        <rFont val="Times New Roman"/>
        <family val="1"/>
      </rPr>
      <t>Limpeza, Asseio e Conservação</t>
    </r>
    <r>
      <rPr>
        <sz val="10"/>
        <color indexed="8"/>
        <rFont val="Times New Roman"/>
        <family val="1"/>
      </rPr>
      <t xml:space="preserve"> com a</t>
    </r>
  </si>
  <si>
    <r>
      <t xml:space="preserve">disponibilização de mão-de-obra, produtos, materiais, utensílios e equipamentos necessários à execução dos serviços nas </t>
    </r>
    <r>
      <rPr>
        <b/>
        <sz val="10"/>
        <color indexed="8"/>
        <rFont val="Times New Roman"/>
        <family val="1"/>
      </rPr>
      <t>dependências da Representação da PGE-RJ na Capital Federal, em Brasília (DF)</t>
    </r>
    <r>
      <rPr>
        <sz val="10"/>
        <color indexed="8"/>
        <rFont val="Times New Roman"/>
        <family val="1"/>
      </rPr>
      <t xml:space="preserve"> ......................</t>
    </r>
  </si>
  <si>
    <t>________</t>
  </si>
  <si>
    <t>..............</t>
  </si>
  <si>
    <t>...............</t>
  </si>
  <si>
    <t>_________</t>
  </si>
  <si>
    <r>
      <t xml:space="preserve">__________________________________         </t>
    </r>
    <r>
      <rPr>
        <sz val="8"/>
        <color indexed="8"/>
        <rFont val="Arial"/>
        <family val="2"/>
      </rPr>
      <t>Proponente - Assinatura responsável</t>
    </r>
    <r>
      <rPr>
        <sz val="12"/>
        <color indexed="8"/>
        <rFont val="Times New Roman"/>
        <family val="1"/>
      </rPr>
      <t xml:space="preserve">  </t>
    </r>
  </si>
  <si>
    <t xml:space="preserve">                                                                                       </t>
  </si>
  <si>
    <t xml:space="preserve">                                                    </t>
  </si>
  <si>
    <r>
      <t>DADOS BANCÁRIOS / LICITANTE</t>
    </r>
    <r>
      <rPr>
        <b/>
        <sz val="12"/>
        <color indexed="8"/>
        <rFont val="Arial"/>
        <family val="2"/>
      </rPr>
      <t>:</t>
    </r>
  </si>
  <si>
    <t>Banco (Nome/Número):</t>
  </si>
  <si>
    <t xml:space="preserve">Ag. (Nome/Número): </t>
  </si>
  <si>
    <t>Conta Corrente nº.:</t>
  </si>
  <si>
    <t>Telefone/Licitante nº.:</t>
  </si>
  <si>
    <t>E-mail/Licitante:</t>
  </si>
  <si>
    <t>Contato/Licitante:</t>
  </si>
  <si>
    <r>
      <t>INFORMAÇÕES PARA FATURAMENTO</t>
    </r>
    <r>
      <rPr>
        <b/>
        <sz val="12"/>
        <color indexed="8"/>
        <rFont val="Arial"/>
        <family val="2"/>
      </rPr>
      <t>:</t>
    </r>
  </si>
  <si>
    <t>PROCURADORIA GERAL DO ESTADO - FUNPERJ</t>
  </si>
  <si>
    <r>
      <t>CNPJ:</t>
    </r>
    <r>
      <rPr>
        <sz val="12"/>
        <color indexed="8"/>
        <rFont val="Arial"/>
        <family val="2"/>
      </rPr>
      <t xml:space="preserve"> 08.778.206/0001-59</t>
    </r>
  </si>
  <si>
    <r>
      <t>INSC. ESTADUAL</t>
    </r>
    <r>
      <rPr>
        <sz val="12"/>
        <color indexed="8"/>
        <rFont val="Arial"/>
        <family val="2"/>
      </rPr>
      <t>: ISENTO</t>
    </r>
  </si>
  <si>
    <r>
      <t>END</t>
    </r>
    <r>
      <rPr>
        <sz val="12"/>
        <color indexed="8"/>
        <rFont val="Arial"/>
        <family val="2"/>
      </rPr>
      <t>.: RUA DO CARMO, Nº 27 – CENTRO – RJ - CEP 20.011-020.</t>
    </r>
  </si>
  <si>
    <t xml:space="preserve">     </t>
  </si>
  <si>
    <r>
      <t xml:space="preserve"> ___________________________________         </t>
    </r>
    <r>
      <rPr>
        <sz val="8"/>
        <color indexed="8"/>
        <rFont val="Arial"/>
        <family val="2"/>
      </rPr>
      <t>Proponente - Assinatura responsável</t>
    </r>
  </si>
  <si>
    <t xml:space="preserve">    </t>
  </si>
  <si>
    <t>C.3. Tributos Municipais (especificar) ISS</t>
  </si>
  <si>
    <t>CATEGORIA PROFISSIONAL :AUX. DE SERVIÇOS GERAIS</t>
  </si>
  <si>
    <t xml:space="preserve">MUNICIPIO : RIO DE JANEIRO </t>
  </si>
  <si>
    <t>CATEGORIA PROFISSIONAL :AUX. DE SERVIÇOS GERAIS -  BANHERISTA</t>
  </si>
  <si>
    <t>CATEGORIA PROFISSIONAL : ENCARREGADO</t>
  </si>
  <si>
    <t>CATEGORIA PROFISSIONAL : JARDINEIRO</t>
  </si>
  <si>
    <t>MUNICIPIO :  NITERÓI - RJ</t>
  </si>
  <si>
    <t>MUNICIPIO :  DUQUE DE CAXIAS</t>
  </si>
  <si>
    <t>MUNICIPIO :  NOVA IGUAÇU</t>
  </si>
  <si>
    <t>MUNICIPIO :  POSTO AVANÇADO - BARRA DO PIRAI</t>
  </si>
  <si>
    <t>MUNICIPIO :  VOLTA REDONDA</t>
  </si>
  <si>
    <t>MUNICIPIO :  ANGRA DOS REIS</t>
  </si>
  <si>
    <t>MUNICIPIO :  PETRÓPOLIS</t>
  </si>
  <si>
    <t>MUNICIPIO :  FRIBURGO</t>
  </si>
  <si>
    <t>MUNICIPIO :  MACAÉ</t>
  </si>
  <si>
    <t>MUNICIPIO :  CAMPOS DOS GOYTACAZES</t>
  </si>
  <si>
    <t>MUNICIPIO :  ITAPERUNA</t>
  </si>
  <si>
    <t>MUNICIPIO :  CABO FRIO</t>
  </si>
  <si>
    <t>MUNICIPIO :  SÃO GONÇALO</t>
  </si>
  <si>
    <t>CATEGORIA PROFISSIONAL  SERVENTE CARREGADOR</t>
  </si>
  <si>
    <t>CATEGORIA PROFISSIONAL : SERVENGE CARREGADOR</t>
  </si>
  <si>
    <t>CATEGORIA PROFISSIONAL : SERVENTE CARREGADOR</t>
  </si>
  <si>
    <t>MUNICIPIO :  BARRA DO PIRAI</t>
  </si>
  <si>
    <t>MUNICIPIO :  DISTRITO FEDERAL</t>
  </si>
  <si>
    <t xml:space="preserve">Plano Ambulatorial </t>
  </si>
  <si>
    <t>Assitencial Otondológica</t>
  </si>
  <si>
    <t>Assitencia funeral / Seguro de vida</t>
  </si>
  <si>
    <t>_________________________________________________________________________</t>
  </si>
  <si>
    <r>
      <t xml:space="preserve">Data </t>
    </r>
    <r>
      <rPr>
        <b/>
        <sz val="12"/>
        <color indexed="8"/>
        <rFont val="Times New Roman"/>
        <family val="1"/>
      </rPr>
      <t>27/08/2020</t>
    </r>
  </si>
  <si>
    <t xml:space="preserve">xxxxxxxxxxxxxxxxxxxxxxxxxxxxxxxxxxx   </t>
  </si>
  <si>
    <t>listagem de preço PROCURADORIA GERAL DO ESTADO</t>
  </si>
  <si>
    <t>ITEM</t>
  </si>
  <si>
    <t>PRODUTO</t>
  </si>
  <si>
    <t>QUANT</t>
  </si>
  <si>
    <t>VALOR</t>
  </si>
  <si>
    <t>VALOR TOTAL</t>
  </si>
  <si>
    <t>ASPIRADOR DE PO</t>
  </si>
  <si>
    <t>ASPIRADOR DE AGUA 1600W</t>
  </si>
  <si>
    <t>HIDROJATIADORA</t>
  </si>
  <si>
    <t>SINALIZADOR DE PLASTICO</t>
  </si>
  <si>
    <t>CABO EXTENSOR RETRÁTIL 150 CM</t>
  </si>
  <si>
    <t>CABO EXTENSOR RETRÁTIL 750 CM</t>
  </si>
  <si>
    <t>ESCADA DE 3 DEGRUS</t>
  </si>
  <si>
    <t>R4 65,00</t>
  </si>
  <si>
    <t>ENCERADEIRA 430</t>
  </si>
  <si>
    <t>ESCADA DE ALUMINIO 5 DD</t>
  </si>
  <si>
    <t>EXTENSÃO 50 MTS</t>
  </si>
  <si>
    <t>CONTEINER 360 LTS</t>
  </si>
  <si>
    <t>KIT LIMPA VIDRO ALUMINIO</t>
  </si>
  <si>
    <t>CARRO FUNCIONAL</t>
  </si>
  <si>
    <t>CARRO MOP AGUA</t>
  </si>
  <si>
    <t>VAPORIZADOR</t>
  </si>
  <si>
    <t>ESCADA MULTFUNCIONAL</t>
  </si>
  <si>
    <t>EXTENSÃO 6 MTS</t>
  </si>
  <si>
    <t>MANGUEIRA DE 50 MTS SILICONE</t>
  </si>
  <si>
    <t>APLICADOR DE CERA</t>
  </si>
  <si>
    <t>TOAL</t>
  </si>
  <si>
    <t>EQUIPAMENTO DEVERÁ SER DILUIDO EM 12 MESES</t>
  </si>
  <si>
    <r>
      <rPr>
        <sz val="7"/>
        <rFont val="Calibri"/>
        <family val="2"/>
      </rPr>
      <t>Página 1</t>
    </r>
  </si>
  <si>
    <t>LISTAGEM DE PRÇO PROCURADORIA GERAL ESTADO</t>
  </si>
  <si>
    <t>DESCRIÇÃO</t>
  </si>
  <si>
    <t>QUANT.</t>
  </si>
  <si>
    <t>VALOR UNITÁRIO</t>
  </si>
  <si>
    <t>Alcool liquido 70 %</t>
  </si>
  <si>
    <t>R$</t>
  </si>
  <si>
    <t>8,90</t>
  </si>
  <si>
    <t>ALCCOL GEL</t>
  </si>
  <si>
    <t>purificador de ar 360 ml audax</t>
  </si>
  <si>
    <t>6,80</t>
  </si>
  <si>
    <t>balde plastico 20 litros</t>
  </si>
  <si>
    <t>4,26</t>
  </si>
  <si>
    <t>brilha inox</t>
  </si>
  <si>
    <t>59,60</t>
  </si>
  <si>
    <t>mop umido algodao ponta cortada  340 grama</t>
  </si>
  <si>
    <t>9,58</t>
  </si>
  <si>
    <t>cera liquida CERA LIQUIDA SUPER WAX 5L BECKER</t>
  </si>
  <si>
    <t>101,05</t>
  </si>
  <si>
    <t>CLORO ALVEJANTE 5L MARANSO</t>
  </si>
  <si>
    <t>DESINFETANTE CONCENTRADO MAX FLORAL 5L AUDAX</t>
  </si>
  <si>
    <t>39,39</t>
  </si>
  <si>
    <t>PEDRA SANITARIA 25 gr SANY</t>
  </si>
  <si>
    <t>0,95</t>
  </si>
  <si>
    <t>DETERGENTE LIQUIDO NEUTRO 500ML BIOBRILHO</t>
  </si>
  <si>
    <t>1,29</t>
  </si>
  <si>
    <t>SABÃO EM PÓ 1 KG BARRA</t>
  </si>
  <si>
    <t>5,30</t>
  </si>
  <si>
    <t>DETERGENTE LIQUIDO 5L CORDEX CLEAN</t>
  </si>
  <si>
    <t>9,50</t>
  </si>
  <si>
    <t>LÃ DE AÇO 40G C/6 ALKLIN</t>
  </si>
  <si>
    <t>1,30</t>
  </si>
  <si>
    <t>ESPONJA DUPLA FACE WISH</t>
  </si>
  <si>
    <t>0,55</t>
  </si>
  <si>
    <t>FLANELA GRANDE 38X58CM amarela</t>
  </si>
  <si>
    <t>1,26</t>
  </si>
  <si>
    <t>FIBRA LEVE BRANCA BETTANIN</t>
  </si>
  <si>
    <t>0,85</t>
  </si>
  <si>
    <t>FIBRA VERDE LT BETTANIN</t>
  </si>
  <si>
    <t>INSETICIDA INSET FREE MAX 300ML</t>
  </si>
  <si>
    <t>5,68</t>
  </si>
  <si>
    <t>MULTIUSO 5L MARANSO</t>
  </si>
  <si>
    <t>11,76</t>
  </si>
  <si>
    <t>MULTIUSO ORIGINAL 500ML BECKER</t>
  </si>
  <si>
    <t>1,85</t>
  </si>
  <si>
    <t xml:space="preserve">LIMPA VIDROS </t>
  </si>
  <si>
    <t>5LTS</t>
  </si>
  <si>
    <t>LUSTRA MOVEL 500ML WORKER</t>
  </si>
  <si>
    <t>5,25</t>
  </si>
  <si>
    <t>LUSTRA MÓVEL 200ML WORKER</t>
  </si>
  <si>
    <t>2,50</t>
  </si>
  <si>
    <t>LUVA VERDE MUCAMBO  G/M/ P</t>
  </si>
  <si>
    <t>4,90</t>
  </si>
  <si>
    <t>LIVA AMARELA TALGE G/M/P</t>
  </si>
  <si>
    <t>4,70</t>
  </si>
  <si>
    <t>PA PLASTICA GRANDE COM CABO PLASTIFICADO 70 CM</t>
  </si>
  <si>
    <t>2,65</t>
  </si>
  <si>
    <t>PANO DE CHAO MÉDIO PANAMÁ</t>
  </si>
  <si>
    <t>FLANELA 28X38CM BRANCA</t>
  </si>
  <si>
    <t>0,65</t>
  </si>
  <si>
    <t>PAPEL HIG FLS DUPLA PCT C/ 4  CARINHO TOILET</t>
  </si>
  <si>
    <t>3,65</t>
  </si>
  <si>
    <t>PAPEL HIG LUXO ROLÃO 8X300 BONNO</t>
  </si>
  <si>
    <t>27,30</t>
  </si>
  <si>
    <t>PAPEL TOALHA INTERFOLHA LUXO C/ 1000 BONNO</t>
  </si>
  <si>
    <t>8,30</t>
  </si>
  <si>
    <t>PASTA LIMPTEK</t>
  </si>
  <si>
    <t>4,50</t>
  </si>
  <si>
    <t>refil para embalador de guarda- chuva</t>
  </si>
  <si>
    <t>88,00</t>
  </si>
  <si>
    <t>removedor audax</t>
  </si>
  <si>
    <t>94,80</t>
  </si>
  <si>
    <t>rodo plastico 40 cm com cabo plastificado 1,20</t>
  </si>
  <si>
    <t>3,20</t>
  </si>
  <si>
    <t>rodo plastico 60 cm com cabo plastificado 1,20</t>
  </si>
  <si>
    <t>4,65</t>
  </si>
  <si>
    <t>SABÃO DE COCO 100GR BARRA</t>
  </si>
  <si>
    <t>SACO P/ LIXO 40L C/ 100 transparente MÉDIO</t>
  </si>
  <si>
    <t>21,30</t>
  </si>
  <si>
    <t>SACO P/ LIXO 40L C/ 100  MÉDIO</t>
  </si>
  <si>
    <t>9,20</t>
  </si>
  <si>
    <t>SACO P/ LIXO 40L C/ 100 PRETO MÉDIO</t>
  </si>
  <si>
    <t>7,65</t>
  </si>
  <si>
    <t>SACO P/ LIXO 100L C/ 100 PRETO MEIO PESADO</t>
  </si>
  <si>
    <t>20,65</t>
  </si>
  <si>
    <t>SACO P/ LIXO 200L C/ 100  MÉDIO</t>
  </si>
  <si>
    <t>SACO P/ LIXO 300L C/ 100 PRETO PESADO</t>
  </si>
  <si>
    <t>77,50</t>
  </si>
  <si>
    <t>SABONETE LIQUIDO</t>
  </si>
  <si>
    <t>VASSOURA CERLOM 60CM COM CABO NL VASSOURAS</t>
  </si>
  <si>
    <t>9,13</t>
  </si>
  <si>
    <t>VASSOURA PIAÇAVA CHAPA 3 PISOM</t>
  </si>
  <si>
    <t>6,30</t>
  </si>
  <si>
    <t>VASSOURA GARI PIAÇAVA 28  FRS C/ CABO NL VASSOURAS</t>
  </si>
  <si>
    <t>10,50</t>
  </si>
  <si>
    <t>MOP ÚMIDO PTA DOBRADA ALGODÃO BRANCO 340G ECO ART</t>
  </si>
  <si>
    <t>13,08</t>
  </si>
  <si>
    <t>POLIDOR DE METAIS 200ML WORKER</t>
  </si>
  <si>
    <t>5,60</t>
  </si>
  <si>
    <t>VASSOURA VASCULHO 2 CABOS  NL VASSOURAS</t>
  </si>
  <si>
    <t>10,25</t>
  </si>
  <si>
    <t>BORRIFADOR 500ml UNILUK</t>
  </si>
  <si>
    <t>3,50</t>
  </si>
  <si>
    <t>BALDE ESPREMEDOR 13L (FIMADE)</t>
  </si>
  <si>
    <t>28,00</t>
  </si>
  <si>
    <t>CABO P/ MOP DE ALUMÍNIO 1,40m COM ROSCA RUBBERMAID</t>
  </si>
  <si>
    <t>18,90</t>
  </si>
  <si>
    <t>MOP PÓ PONTA CORTADA 60CM BRANCO ECOART</t>
  </si>
  <si>
    <t>22,18</t>
  </si>
  <si>
    <t>DESENTUPIDOR DE PIA</t>
  </si>
  <si>
    <t>1,75</t>
  </si>
  <si>
    <t>ESCOVA DE VASO C/ SUPORTE</t>
  </si>
  <si>
    <t>4,00</t>
  </si>
  <si>
    <t>PA CATA CATA COM TAMPA BETTANIN</t>
  </si>
  <si>
    <t>22,61</t>
  </si>
  <si>
    <t>SABAO PASTOSO 500GR CORCOVADO</t>
  </si>
  <si>
    <t>DESENTUPIDOR DE VASO</t>
  </si>
  <si>
    <t>3,29</t>
  </si>
  <si>
    <t>VASSOURA FEITICEIRA</t>
  </si>
  <si>
    <t>TERRA P/ PLANTIO 25 KG</t>
  </si>
  <si>
    <t>ADUBO 25 KG</t>
  </si>
  <si>
    <t xml:space="preserve">MUDAS P/ REPOSIÇÃO DRACENA </t>
  </si>
  <si>
    <t>FRNGANS VERMELHA</t>
  </si>
  <si>
    <t>MUDAS P/ REPOSIÇÃO PLEOMELE</t>
  </si>
  <si>
    <t>VERDE</t>
  </si>
  <si>
    <t>MUDA P/ REPOSIÇÃO PALMEIRA</t>
  </si>
  <si>
    <t>MUDAS P/ REPOSIÇÃO PALMEIRA</t>
  </si>
  <si>
    <t>FENIX</t>
  </si>
  <si>
    <t>MUDA P/ REPOSIÇÃO IXORA</t>
  </si>
  <si>
    <t>VERMELHA</t>
  </si>
  <si>
    <t>MUDA P/ REPOSIÇÃO FARGESIA</t>
  </si>
  <si>
    <t>ROBUSCA</t>
  </si>
  <si>
    <t>AMARELA</t>
  </si>
  <si>
    <t>MUDA P/ REPOSIÇÃO SANSEVIEIRA</t>
  </si>
  <si>
    <t>TRIFASCIATA</t>
  </si>
  <si>
    <t>ENXADA</t>
  </si>
  <si>
    <t>VASSOURA DE GRAMA</t>
  </si>
  <si>
    <t>TESSOURA DE CORTA GRAMA</t>
  </si>
  <si>
    <t>TESSOURA DE PODA</t>
  </si>
  <si>
    <t>SACHO</t>
  </si>
  <si>
    <t>ROÇADEIRA ELETRICA</t>
  </si>
  <si>
    <t>PULVERIZADOR DE ALTA PRESSÃO 5</t>
  </si>
  <si>
    <t>LUVA DE RASPA</t>
  </si>
  <si>
    <t>OCULOS AVENTAL</t>
  </si>
  <si>
    <t>MASCARA</t>
  </si>
  <si>
    <t>AVENTAL DE RASPA</t>
  </si>
  <si>
    <t>CINTA ERGONÔMICA ABDOMINAL</t>
  </si>
  <si>
    <t>DISPENSER SABONETE LIQUIDO</t>
  </si>
  <si>
    <t>DISPENSER PARA ALCOOL GEL</t>
  </si>
  <si>
    <t>DISPENSER PAPEL HIGIENICO 330MTS</t>
  </si>
  <si>
    <t>DISPENSER PAPEL TOALHA 300 MTS</t>
  </si>
  <si>
    <t>DISPENSER FORRO ASSENTO SANITÁR</t>
  </si>
  <si>
    <t>DISPENSE COLETOR DE ABSORVENTE P</t>
  </si>
  <si>
    <t>PROTETOR DESCARTAVEL ASSENTO SANITARIO CX 15</t>
  </si>
  <si>
    <t>40CX</t>
  </si>
  <si>
    <t>SACO DESCARTE ABSORVENTE CX PQ</t>
  </si>
  <si>
    <t>PAPEL HIGIENICO FDS 08</t>
  </si>
  <si>
    <t>R$ 3,822,00</t>
  </si>
  <si>
    <t>PAPEL TOALHA</t>
  </si>
  <si>
    <t>SABONETE LIQUIDO 5 LTS</t>
  </si>
  <si>
    <t>R4$ 2025,00</t>
  </si>
  <si>
    <t>QUANTIDADE ANUAL</t>
  </si>
  <si>
    <t>CALÇADOS</t>
  </si>
  <si>
    <t>2 PARES</t>
  </si>
  <si>
    <t>BLUSAS</t>
  </si>
  <si>
    <t>BLUSA MANGA LONGA</t>
  </si>
  <si>
    <t>CALÇA</t>
  </si>
  <si>
    <t>ESSE UNIFORME SERÁ DILUIDO EM 12 MESES</t>
  </si>
  <si>
    <t>MUNICIPIO : BARRA DO PIRAÍ</t>
  </si>
  <si>
    <t>Outros - Gratificação</t>
  </si>
  <si>
    <t>Área Interna - Vidraças</t>
  </si>
  <si>
    <t>Área Interna - Esquadria</t>
  </si>
  <si>
    <t>Área externa - pisos adjacentes</t>
  </si>
  <si>
    <t>Área interna - vidraças</t>
  </si>
  <si>
    <t>Área interna - esquadria</t>
  </si>
  <si>
    <r>
      <t>Data da Abertura:</t>
    </r>
    <r>
      <rPr>
        <sz val="10"/>
        <color indexed="8"/>
        <rFont val="Arial"/>
        <family val="2"/>
      </rPr>
      <t xml:space="preserve"> </t>
    </r>
  </si>
  <si>
    <t xml:space="preserve">Data da Disputa: </t>
  </si>
  <si>
    <t>Em,  ______</t>
  </si>
  <si>
    <t xml:space="preserve">Data  </t>
  </si>
  <si>
    <t>TOTAL DO CONTRATO (24 MESES) - SEDE, ASSEMBLÉIA, CRLS E "CONVENTO DO CARMO</t>
  </si>
  <si>
    <t>Licitação por</t>
  </si>
  <si>
    <r>
      <t xml:space="preserve">A firma ao lado mencionada propõe a prestar os serviços ao Estado do Rio de Janeiro, pelos preços abaixo assinalados, obedecendo rigorosamente às condições Estipuladas constantes do </t>
    </r>
    <r>
      <rPr>
        <b/>
        <u/>
        <sz val="9"/>
        <color indexed="8"/>
        <rFont val="Arial"/>
        <family val="2"/>
      </rPr>
      <t>Pregão Eletrônico PGE-RJ nº. 02/2023</t>
    </r>
    <r>
      <rPr>
        <b/>
        <sz val="9"/>
        <color indexed="8"/>
        <rFont val="Arial"/>
        <family val="2"/>
      </rPr>
      <t>.</t>
    </r>
    <r>
      <rPr>
        <b/>
        <sz val="10"/>
        <color indexed="8"/>
        <rFont val="Bookman Old Style"/>
        <family val="1"/>
      </rPr>
      <t xml:space="preserve">                  </t>
    </r>
  </si>
  <si>
    <r>
      <t xml:space="preserve">Requisição nº. </t>
    </r>
    <r>
      <rPr>
        <sz val="10"/>
        <color indexed="8"/>
        <rFont val="Arial"/>
        <family val="2"/>
      </rPr>
      <t>PES 027 de 08/06/2022</t>
    </r>
  </si>
  <si>
    <r>
      <t xml:space="preserve">Licitação por </t>
    </r>
    <r>
      <rPr>
        <u/>
        <sz val="10"/>
        <color indexed="8"/>
        <rFont val="Arial"/>
        <family val="2"/>
      </rPr>
      <t>Pregão Eletrônico PGE-RJ nº 02/2023</t>
    </r>
    <r>
      <rPr>
        <sz val="10"/>
        <color indexed="8"/>
        <rFont val="Arial"/>
        <family val="2"/>
      </rPr>
      <t>.</t>
    </r>
  </si>
  <si>
    <r>
      <t xml:space="preserve">Requisição nº. </t>
    </r>
    <r>
      <rPr>
        <sz val="10"/>
        <color indexed="8"/>
        <rFont val="Arial"/>
        <family val="2"/>
      </rPr>
      <t>PES 027,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de 08/06/2022.</t>
    </r>
    <r>
      <rPr>
        <b/>
        <sz val="10"/>
        <color indexed="8"/>
        <rFont val="Arial"/>
        <family val="2"/>
      </rPr>
      <t xml:space="preserve">   </t>
    </r>
    <r>
      <rPr>
        <sz val="10"/>
        <color indexed="8"/>
        <rFont val="Arial"/>
        <family val="2"/>
      </rPr>
      <t xml:space="preserve">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</si>
</sst>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* #,##0.00_);_(* \(#,##0.00\);_(* \-??_);_(@_)"/>
    <numFmt numFmtId="166" formatCode="0.000000000"/>
    <numFmt numFmtId="167" formatCode="&quot;R$&quot;\ #,##0.00"/>
    <numFmt numFmtId="168" formatCode="0.000%"/>
    <numFmt numFmtId="169" formatCode="_-&quot;R$&quot;* #,##0.000_-;\-&quot;R$&quot;* #,##0.000_-;_-&quot;R$&quot;* &quot;-&quot;???_-;_-@_-"/>
    <numFmt numFmtId="170" formatCode="_-&quot;R$&quot;* #,##0.00_-;\-&quot;R$&quot;* #,##0.00_-;_-&quot;R$&quot;* &quot;-&quot;???_-;_-@_-"/>
    <numFmt numFmtId="171" formatCode="0.0000%"/>
    <numFmt numFmtId="172" formatCode="0.0000000%"/>
    <numFmt numFmtId="173" formatCode="_-&quot;R$&quot;\ * #,##0.000_-;\-&quot;R$&quot;\ * #,##0.000_-;_-&quot;R$&quot;\ * &quot;-&quot;???_-;_-@_-"/>
    <numFmt numFmtId="174" formatCode="&quot;R$&quot;\ #,##0.00;[Red]&quot;R$&quot;\ #,##0.00"/>
  </numFmts>
  <fonts count="11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  <charset val="1"/>
    </font>
    <font>
      <b/>
      <sz val="12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b/>
      <vertAlign val="superscript"/>
      <sz val="12"/>
      <color indexed="8"/>
      <name val="Calibri"/>
      <family val="2"/>
    </font>
    <font>
      <i/>
      <sz val="18"/>
      <color indexed="10"/>
      <name val="Times New Roman"/>
      <family val="1"/>
    </font>
    <font>
      <b/>
      <vertAlign val="superscript"/>
      <sz val="8"/>
      <color indexed="8"/>
      <name val="Calibri"/>
      <family val="2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u/>
      <sz val="10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u/>
      <sz val="10"/>
      <color indexed="8"/>
      <name val="Arial"/>
      <family val="2"/>
    </font>
    <font>
      <b/>
      <sz val="10"/>
      <color indexed="8"/>
      <name val="Bookman Old Style"/>
      <family val="1"/>
    </font>
    <font>
      <b/>
      <u/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Times New Roman"/>
      <family val="1"/>
    </font>
    <font>
      <b/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u/>
      <sz val="10"/>
      <color indexed="8"/>
      <name val="Times New Roman"/>
      <family val="1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9"/>
      <color indexed="63"/>
      <name val="Segoe UI"/>
      <family val="2"/>
    </font>
    <font>
      <sz val="7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64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rgb="FFFF0000"/>
      <name val="Arial"/>
      <family val="2"/>
      <charset val="1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Times New Roman"/>
      <family val="1"/>
    </font>
    <font>
      <sz val="9"/>
      <color theme="1"/>
      <name val="Verdana"/>
      <family val="2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sz val="9"/>
      <color theme="1"/>
      <name val="Arial"/>
      <family val="2"/>
    </font>
    <font>
      <b/>
      <sz val="14"/>
      <color theme="1"/>
      <name val="Times New Roman"/>
      <family val="1"/>
    </font>
    <font>
      <b/>
      <sz val="5"/>
      <color theme="1"/>
      <name val="Times New Roman"/>
      <family val="1"/>
    </font>
    <font>
      <sz val="9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6"/>
      <name val="Calibri Light"/>
      <family val="1"/>
      <scheme val="major"/>
    </font>
    <font>
      <sz val="10"/>
      <name val="Calibri Light"/>
      <family val="1"/>
      <scheme val="major"/>
    </font>
    <font>
      <b/>
      <sz val="10"/>
      <name val="Calibri Light"/>
      <family val="1"/>
      <scheme val="major"/>
    </font>
    <font>
      <sz val="10"/>
      <color rgb="FFFF0000"/>
      <name val="Calibri Light"/>
      <family val="1"/>
      <scheme val="major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6"/>
      <color theme="1"/>
      <name val="Times New Roman"/>
      <family val="1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Times New Roman"/>
      <family val="1"/>
    </font>
    <font>
      <b/>
      <u/>
      <sz val="10"/>
      <color theme="1"/>
      <name val="Arial"/>
      <family val="2"/>
    </font>
    <font>
      <b/>
      <sz val="10"/>
      <color theme="1"/>
      <name val="Terminal"/>
    </font>
    <font>
      <b/>
      <sz val="11"/>
      <color theme="1"/>
      <name val="Arial"/>
      <family val="2"/>
    </font>
    <font>
      <b/>
      <u/>
      <sz val="11"/>
      <color theme="1"/>
      <name val="Times New Roman"/>
      <family val="1"/>
    </font>
    <font>
      <b/>
      <sz val="3"/>
      <color theme="1"/>
      <name val="Arial"/>
      <family val="2"/>
    </font>
    <font>
      <sz val="11"/>
      <color theme="1"/>
      <name val="Times New Roman"/>
      <family val="1"/>
    </font>
    <font>
      <sz val="3"/>
      <color theme="1"/>
      <name val="Times New Roman"/>
      <family val="1"/>
    </font>
    <font>
      <b/>
      <sz val="4"/>
      <color theme="1"/>
      <name val="Arial"/>
      <family val="2"/>
    </font>
    <font>
      <sz val="7"/>
      <color theme="1"/>
      <name val="Times New Roman"/>
      <family val="1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sz val="2"/>
      <color theme="1"/>
      <name val="Arial"/>
      <family val="2"/>
    </font>
    <font>
      <sz val="2"/>
      <color theme="1"/>
      <name val="Times New Roman"/>
      <family val="1"/>
    </font>
    <font>
      <b/>
      <sz val="20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4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48"/>
      <name val="Calibri"/>
      <family val="2"/>
      <scheme val="minor"/>
    </font>
    <font>
      <sz val="36"/>
      <color theme="0"/>
      <name val="Calibri"/>
      <family val="2"/>
      <scheme val="minor"/>
    </font>
    <font>
      <sz val="48"/>
      <color theme="1"/>
      <name val="Calibri"/>
      <family val="2"/>
      <scheme val="minor"/>
    </font>
    <font>
      <sz val="18"/>
      <color theme="0"/>
      <name val="Times New Roman"/>
      <family val="1"/>
    </font>
  </fonts>
  <fills count="5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lightUp">
        <bgColor theme="1" tint="0.34998626667073579"/>
      </patternFill>
    </fill>
    <fill>
      <patternFill patternType="gray0625">
        <bgColor rgb="FFF2F2F2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</patternFill>
    </fill>
    <fill>
      <patternFill patternType="solid">
        <fgColor rgb="FFFFFFFF"/>
      </patternFill>
    </fill>
    <fill>
      <patternFill patternType="gray125">
        <fgColor rgb="FF000000"/>
        <bgColor rgb="FFE5E5E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62">
    <xf numFmtId="0" fontId="0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11" borderId="0" applyNumberFormat="0" applyBorder="0" applyAlignment="0" applyProtection="0"/>
    <xf numFmtId="0" fontId="35" fillId="12" borderId="0" applyNumberFormat="0" applyBorder="0" applyAlignment="0" applyProtection="0"/>
    <xf numFmtId="0" fontId="35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37" fillId="20" borderId="0" applyNumberFormat="0" applyBorder="0" applyAlignment="0" applyProtection="0"/>
    <xf numFmtId="0" fontId="38" fillId="21" borderId="53" applyNumberFormat="0" applyAlignment="0" applyProtection="0"/>
    <xf numFmtId="0" fontId="39" fillId="22" borderId="54" applyNumberFormat="0" applyAlignment="0" applyProtection="0"/>
    <xf numFmtId="0" fontId="40" fillId="0" borderId="55" applyNumberFormat="0" applyFill="0" applyAlignment="0" applyProtection="0"/>
    <xf numFmtId="0" fontId="36" fillId="23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36" fillId="26" borderId="0" applyNumberFormat="0" applyBorder="0" applyAlignment="0" applyProtection="0"/>
    <xf numFmtId="0" fontId="36" fillId="27" borderId="0" applyNumberFormat="0" applyBorder="0" applyAlignment="0" applyProtection="0"/>
    <xf numFmtId="0" fontId="36" fillId="28" borderId="0" applyNumberFormat="0" applyBorder="0" applyAlignment="0" applyProtection="0"/>
    <xf numFmtId="0" fontId="41" fillId="29" borderId="53" applyNumberFormat="0" applyAlignment="0" applyProtection="0"/>
    <xf numFmtId="0" fontId="42" fillId="0" borderId="0" applyNumberFormat="0" applyFill="0" applyBorder="0" applyAlignment="0" applyProtection="0"/>
    <xf numFmtId="164" fontId="35" fillId="0" borderId="0" applyFont="0" applyFill="0" applyBorder="0" applyAlignment="0" applyProtection="0"/>
    <xf numFmtId="0" fontId="43" fillId="0" borderId="0"/>
    <xf numFmtId="0" fontId="16" fillId="0" borderId="0"/>
    <xf numFmtId="0" fontId="35" fillId="30" borderId="56" applyNumberFormat="0" applyFont="0" applyAlignment="0" applyProtection="0"/>
    <xf numFmtId="9" fontId="35" fillId="0" borderId="0" applyFont="0" applyFill="0" applyBorder="0" applyAlignment="0" applyProtection="0"/>
    <xf numFmtId="9" fontId="3" fillId="0" borderId="0" applyBorder="0" applyProtection="0"/>
    <xf numFmtId="0" fontId="44" fillId="21" borderId="57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58" applyNumberFormat="0" applyFill="0" applyAlignment="0" applyProtection="0"/>
    <xf numFmtId="0" fontId="49" fillId="0" borderId="59" applyNumberFormat="0" applyFill="0" applyAlignment="0" applyProtection="0"/>
    <xf numFmtId="0" fontId="50" fillId="0" borderId="60" applyNumberFormat="0" applyFill="0" applyAlignment="0" applyProtection="0"/>
    <xf numFmtId="0" fontId="50" fillId="0" borderId="0" applyNumberFormat="0" applyFill="0" applyBorder="0" applyAlignment="0" applyProtection="0"/>
    <xf numFmtId="0" fontId="51" fillId="0" borderId="61" applyNumberFormat="0" applyFill="0" applyAlignment="0" applyProtection="0"/>
    <xf numFmtId="165" fontId="1" fillId="0" borderId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</cellStyleXfs>
  <cellXfs count="604">
    <xf numFmtId="0" fontId="0" fillId="0" borderId="0" xfId="0"/>
    <xf numFmtId="0" fontId="51" fillId="0" borderId="0" xfId="0" applyFont="1" applyAlignment="1">
      <alignment vertical="center" wrapText="1"/>
    </xf>
    <xf numFmtId="0" fontId="0" fillId="31" borderId="0" xfId="0" applyFill="1" applyAlignment="1">
      <alignment vertical="center"/>
    </xf>
    <xf numFmtId="0" fontId="51" fillId="32" borderId="0" xfId="0" applyFont="1" applyFill="1" applyAlignment="1">
      <alignment horizontal="center" vertical="center"/>
    </xf>
    <xf numFmtId="0" fontId="0" fillId="32" borderId="0" xfId="0" applyFill="1"/>
    <xf numFmtId="0" fontId="0" fillId="32" borderId="0" xfId="0" applyFill="1" applyAlignment="1">
      <alignment vertical="center"/>
    </xf>
    <xf numFmtId="164" fontId="52" fillId="32" borderId="1" xfId="0" applyNumberFormat="1" applyFont="1" applyFill="1" applyBorder="1" applyAlignment="1">
      <alignment vertical="center"/>
    </xf>
    <xf numFmtId="0" fontId="53" fillId="32" borderId="0" xfId="0" applyFont="1" applyFill="1" applyAlignment="1">
      <alignment vertical="center" wrapText="1"/>
    </xf>
    <xf numFmtId="164" fontId="54" fillId="31" borderId="2" xfId="0" applyNumberFormat="1" applyFont="1" applyFill="1" applyBorder="1" applyAlignment="1">
      <alignment horizontal="right" vertical="center" indent="1"/>
    </xf>
    <xf numFmtId="0" fontId="52" fillId="32" borderId="3" xfId="0" applyFont="1" applyFill="1" applyBorder="1" applyAlignment="1">
      <alignment horizontal="center" vertical="center"/>
    </xf>
    <xf numFmtId="0" fontId="52" fillId="32" borderId="0" xfId="0" applyFont="1" applyFill="1" applyAlignment="1">
      <alignment horizontal="center" vertical="center"/>
    </xf>
    <xf numFmtId="0" fontId="55" fillId="32" borderId="0" xfId="0" applyFont="1" applyFill="1"/>
    <xf numFmtId="0" fontId="55" fillId="32" borderId="0" xfId="0" applyFont="1" applyFill="1" applyAlignment="1">
      <alignment vertical="center"/>
    </xf>
    <xf numFmtId="4" fontId="55" fillId="32" borderId="1" xfId="0" applyNumberFormat="1" applyFont="1" applyFill="1" applyBorder="1" applyAlignment="1">
      <alignment vertical="center"/>
    </xf>
    <xf numFmtId="0" fontId="53" fillId="32" borderId="3" xfId="0" applyFont="1" applyFill="1" applyBorder="1" applyAlignment="1">
      <alignment horizontal="center" vertical="center" wrapText="1"/>
    </xf>
    <xf numFmtId="0" fontId="53" fillId="32" borderId="0" xfId="0" applyFont="1" applyFill="1" applyAlignment="1">
      <alignment horizontal="center" vertical="center" wrapText="1"/>
    </xf>
    <xf numFmtId="0" fontId="56" fillId="33" borderId="0" xfId="0" applyFont="1" applyFill="1" applyAlignment="1">
      <alignment vertical="center" wrapText="1"/>
    </xf>
    <xf numFmtId="0" fontId="57" fillId="34" borderId="4" xfId="0" applyFont="1" applyFill="1" applyBorder="1" applyAlignment="1">
      <alignment vertical="center" wrapText="1"/>
    </xf>
    <xf numFmtId="0" fontId="51" fillId="0" borderId="0" xfId="0" applyFont="1" applyAlignment="1">
      <alignment horizontal="center" vertical="center" wrapText="1"/>
    </xf>
    <xf numFmtId="0" fontId="51" fillId="0" borderId="2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 wrapText="1"/>
    </xf>
    <xf numFmtId="0" fontId="58" fillId="0" borderId="7" xfId="0" applyFont="1" applyBorder="1" applyAlignment="1">
      <alignment horizontal="center" vertical="center"/>
    </xf>
    <xf numFmtId="4" fontId="57" fillId="34" borderId="7" xfId="0" applyNumberFormat="1" applyFont="1" applyFill="1" applyBorder="1" applyAlignment="1">
      <alignment vertical="center"/>
    </xf>
    <xf numFmtId="4" fontId="57" fillId="0" borderId="0" xfId="0" applyNumberFormat="1" applyFont="1" applyAlignment="1">
      <alignment vertical="center"/>
    </xf>
    <xf numFmtId="4" fontId="57" fillId="0" borderId="7" xfId="0" applyNumberFormat="1" applyFont="1" applyBorder="1" applyAlignment="1">
      <alignment horizontal="right" vertical="center" indent="1"/>
    </xf>
    <xf numFmtId="0" fontId="58" fillId="34" borderId="4" xfId="0" applyFont="1" applyFill="1" applyBorder="1" applyAlignment="1">
      <alignment vertical="center" wrapText="1"/>
    </xf>
    <xf numFmtId="0" fontId="58" fillId="34" borderId="8" xfId="0" applyFont="1" applyFill="1" applyBorder="1" applyAlignment="1">
      <alignment vertical="center" wrapText="1"/>
    </xf>
    <xf numFmtId="0" fontId="58" fillId="0" borderId="9" xfId="0" applyFont="1" applyBorder="1" applyAlignment="1">
      <alignment horizontal="center" vertical="center"/>
    </xf>
    <xf numFmtId="4" fontId="57" fillId="34" borderId="9" xfId="0" applyNumberFormat="1" applyFont="1" applyFill="1" applyBorder="1" applyAlignment="1">
      <alignment vertical="center"/>
    </xf>
    <xf numFmtId="4" fontId="57" fillId="0" borderId="9" xfId="0" applyNumberFormat="1" applyFont="1" applyBorder="1" applyAlignment="1">
      <alignment horizontal="right" vertical="center" indent="1"/>
    </xf>
    <xf numFmtId="0" fontId="57" fillId="0" borderId="0" xfId="0" applyFont="1" applyAlignment="1">
      <alignment vertical="center" wrapText="1"/>
    </xf>
    <xf numFmtId="0" fontId="57" fillId="0" borderId="0" xfId="0" applyFont="1" applyAlignment="1">
      <alignment horizontal="center" vertical="center" wrapText="1"/>
    </xf>
    <xf numFmtId="0" fontId="57" fillId="0" borderId="7" xfId="0" applyFont="1" applyBorder="1" applyAlignment="1">
      <alignment horizontal="center" vertical="center" wrapText="1"/>
    </xf>
    <xf numFmtId="0" fontId="56" fillId="32" borderId="0" xfId="0" applyFont="1" applyFill="1" applyAlignment="1">
      <alignment vertical="center" wrapText="1"/>
    </xf>
    <xf numFmtId="0" fontId="61" fillId="0" borderId="0" xfId="0" applyFont="1"/>
    <xf numFmtId="0" fontId="62" fillId="0" borderId="2" xfId="0" applyFont="1" applyBorder="1" applyAlignment="1">
      <alignment horizontal="center" vertical="center" wrapText="1"/>
    </xf>
    <xf numFmtId="0" fontId="62" fillId="0" borderId="12" xfId="0" applyFont="1" applyBorder="1" applyAlignment="1">
      <alignment horizontal="center" vertical="center" wrapText="1"/>
    </xf>
    <xf numFmtId="0" fontId="61" fillId="0" borderId="13" xfId="0" applyFont="1" applyBorder="1" applyAlignment="1">
      <alignment horizontal="center" vertical="center" wrapText="1"/>
    </xf>
    <xf numFmtId="0" fontId="61" fillId="0" borderId="14" xfId="0" applyFont="1" applyBorder="1" applyAlignment="1">
      <alignment vertical="center" wrapText="1"/>
    </xf>
    <xf numFmtId="164" fontId="61" fillId="0" borderId="14" xfId="31" applyFont="1" applyBorder="1" applyAlignment="1">
      <alignment horizontal="center" vertical="center" wrapText="1"/>
    </xf>
    <xf numFmtId="0" fontId="62" fillId="0" borderId="0" xfId="0" applyFont="1" applyAlignment="1">
      <alignment vertical="center"/>
    </xf>
    <xf numFmtId="10" fontId="61" fillId="0" borderId="14" xfId="0" applyNumberFormat="1" applyFont="1" applyBorder="1" applyAlignment="1">
      <alignment horizontal="center" vertical="center" wrapText="1"/>
    </xf>
    <xf numFmtId="164" fontId="61" fillId="0" borderId="15" xfId="0" applyNumberFormat="1" applyFont="1" applyBorder="1"/>
    <xf numFmtId="164" fontId="61" fillId="0" borderId="2" xfId="0" applyNumberFormat="1" applyFont="1" applyBorder="1"/>
    <xf numFmtId="164" fontId="61" fillId="0" borderId="13" xfId="31" applyFont="1" applyBorder="1"/>
    <xf numFmtId="164" fontId="61" fillId="0" borderId="14" xfId="0" applyNumberFormat="1" applyFont="1" applyBorder="1" applyAlignment="1">
      <alignment horizontal="center" vertical="center" wrapText="1"/>
    </xf>
    <xf numFmtId="10" fontId="62" fillId="35" borderId="14" xfId="0" applyNumberFormat="1" applyFont="1" applyFill="1" applyBorder="1" applyAlignment="1">
      <alignment horizontal="center" vertical="center" wrapText="1"/>
    </xf>
    <xf numFmtId="10" fontId="62" fillId="0" borderId="14" xfId="0" applyNumberFormat="1" applyFont="1" applyBorder="1" applyAlignment="1">
      <alignment horizontal="center" vertical="center" wrapText="1"/>
    </xf>
    <xf numFmtId="164" fontId="62" fillId="0" borderId="14" xfId="0" applyNumberFormat="1" applyFont="1" applyBorder="1" applyAlignment="1">
      <alignment horizontal="center" vertical="center" wrapText="1"/>
    </xf>
    <xf numFmtId="0" fontId="61" fillId="0" borderId="0" xfId="0" applyFont="1" applyAlignment="1">
      <alignment vertical="center"/>
    </xf>
    <xf numFmtId="0" fontId="61" fillId="0" borderId="14" xfId="0" applyFont="1" applyBorder="1" applyAlignment="1">
      <alignment horizontal="justify" vertical="center" wrapText="1"/>
    </xf>
    <xf numFmtId="168" fontId="61" fillId="0" borderId="14" xfId="35" applyNumberFormat="1" applyFont="1" applyBorder="1" applyAlignment="1">
      <alignment horizontal="center" vertical="center" wrapText="1"/>
    </xf>
    <xf numFmtId="169" fontId="61" fillId="0" borderId="2" xfId="0" applyNumberFormat="1" applyFont="1" applyBorder="1"/>
    <xf numFmtId="169" fontId="61" fillId="0" borderId="15" xfId="0" applyNumberFormat="1" applyFont="1" applyBorder="1"/>
    <xf numFmtId="168" fontId="62" fillId="0" borderId="14" xfId="35" applyNumberFormat="1" applyFont="1" applyBorder="1" applyAlignment="1">
      <alignment horizontal="center" vertical="center" wrapText="1"/>
    </xf>
    <xf numFmtId="0" fontId="61" fillId="0" borderId="14" xfId="0" applyFont="1" applyBorder="1" applyAlignment="1">
      <alignment horizontal="center" vertical="center" wrapText="1"/>
    </xf>
    <xf numFmtId="0" fontId="62" fillId="0" borderId="12" xfId="0" applyFont="1" applyBorder="1" applyAlignment="1">
      <alignment vertical="center" wrapText="1"/>
    </xf>
    <xf numFmtId="164" fontId="62" fillId="0" borderId="14" xfId="31" applyFont="1" applyBorder="1" applyAlignment="1">
      <alignment horizontal="center" vertical="center" wrapText="1"/>
    </xf>
    <xf numFmtId="0" fontId="62" fillId="0" borderId="14" xfId="0" applyFont="1" applyBorder="1" applyAlignment="1">
      <alignment vertical="center" wrapText="1"/>
    </xf>
    <xf numFmtId="168" fontId="62" fillId="0" borderId="14" xfId="0" applyNumberFormat="1" applyFont="1" applyBorder="1" applyAlignment="1">
      <alignment horizontal="center" vertical="center" wrapText="1"/>
    </xf>
    <xf numFmtId="0" fontId="62" fillId="0" borderId="13" xfId="0" applyFont="1" applyBorder="1" applyAlignment="1">
      <alignment horizontal="center" vertical="center" wrapText="1"/>
    </xf>
    <xf numFmtId="164" fontId="61" fillId="0" borderId="14" xfId="31" applyFont="1" applyBorder="1" applyAlignment="1">
      <alignment vertical="center" wrapText="1"/>
    </xf>
    <xf numFmtId="164" fontId="62" fillId="0" borderId="14" xfId="31" applyFont="1" applyBorder="1" applyAlignment="1">
      <alignment vertical="center" wrapText="1"/>
    </xf>
    <xf numFmtId="0" fontId="63" fillId="0" borderId="16" xfId="32" applyFont="1" applyBorder="1" applyAlignment="1">
      <alignment horizontal="center"/>
    </xf>
    <xf numFmtId="0" fontId="63" fillId="0" borderId="17" xfId="32" applyFont="1" applyBorder="1" applyAlignment="1">
      <alignment horizontal="left"/>
    </xf>
    <xf numFmtId="168" fontId="63" fillId="0" borderId="18" xfId="32" applyNumberFormat="1" applyFont="1" applyBorder="1" applyAlignment="1">
      <alignment horizontal="center"/>
    </xf>
    <xf numFmtId="0" fontId="63" fillId="0" borderId="0" xfId="32" applyFont="1" applyAlignment="1">
      <alignment horizontal="left"/>
    </xf>
    <xf numFmtId="10" fontId="63" fillId="0" borderId="0" xfId="36" applyNumberFormat="1" applyFont="1" applyBorder="1" applyProtection="1"/>
    <xf numFmtId="2" fontId="63" fillId="0" borderId="0" xfId="32" applyNumberFormat="1" applyFont="1"/>
    <xf numFmtId="0" fontId="63" fillId="0" borderId="3" xfId="32" applyFont="1" applyBorder="1" applyAlignment="1">
      <alignment horizontal="center"/>
    </xf>
    <xf numFmtId="0" fontId="63" fillId="0" borderId="1" xfId="32" applyFont="1" applyBorder="1" applyAlignment="1">
      <alignment horizontal="center"/>
    </xf>
    <xf numFmtId="0" fontId="43" fillId="0" borderId="3" xfId="32" applyBorder="1"/>
    <xf numFmtId="0" fontId="43" fillId="0" borderId="0" xfId="32"/>
    <xf numFmtId="0" fontId="43" fillId="0" borderId="1" xfId="32" applyBorder="1" applyAlignment="1">
      <alignment horizontal="center"/>
    </xf>
    <xf numFmtId="2" fontId="43" fillId="0" borderId="0" xfId="32" applyNumberFormat="1"/>
    <xf numFmtId="164" fontId="63" fillId="0" borderId="1" xfId="32" applyNumberFormat="1" applyFont="1" applyBorder="1" applyAlignment="1">
      <alignment horizontal="center"/>
    </xf>
    <xf numFmtId="165" fontId="63" fillId="0" borderId="0" xfId="46" applyFont="1" applyBorder="1" applyAlignment="1" applyProtection="1"/>
    <xf numFmtId="165" fontId="35" fillId="0" borderId="0" xfId="46" applyFont="1" applyBorder="1" applyAlignment="1" applyProtection="1"/>
    <xf numFmtId="164" fontId="63" fillId="0" borderId="1" xfId="31" applyFont="1" applyBorder="1" applyAlignment="1">
      <alignment horizontal="center"/>
    </xf>
    <xf numFmtId="0" fontId="63" fillId="0" borderId="19" xfId="32" applyFont="1" applyBorder="1" applyAlignment="1">
      <alignment horizontal="center"/>
    </xf>
    <xf numFmtId="0" fontId="63" fillId="0" borderId="20" xfId="32" applyFont="1" applyBorder="1" applyAlignment="1">
      <alignment horizontal="left"/>
    </xf>
    <xf numFmtId="164" fontId="63" fillId="0" borderId="14" xfId="32" applyNumberFormat="1" applyFont="1" applyBorder="1" applyAlignment="1">
      <alignment horizontal="center"/>
    </xf>
    <xf numFmtId="0" fontId="0" fillId="0" borderId="3" xfId="0" applyBorder="1"/>
    <xf numFmtId="0" fontId="0" fillId="0" borderId="21" xfId="0" applyBorder="1"/>
    <xf numFmtId="0" fontId="64" fillId="0" borderId="7" xfId="0" applyFont="1" applyBorder="1" applyAlignment="1">
      <alignment horizontal="center" vertical="center" wrapText="1"/>
    </xf>
    <xf numFmtId="0" fontId="65" fillId="0" borderId="7" xfId="0" applyFont="1" applyBorder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0" fillId="0" borderId="7" xfId="0" applyBorder="1"/>
    <xf numFmtId="0" fontId="0" fillId="0" borderId="7" xfId="0" applyBorder="1" applyAlignment="1">
      <alignment horizontal="center" vertical="center"/>
    </xf>
    <xf numFmtId="166" fontId="0" fillId="0" borderId="7" xfId="0" applyNumberFormat="1" applyBorder="1" applyAlignment="1">
      <alignment horizontal="right" indent="1"/>
    </xf>
    <xf numFmtId="0" fontId="0" fillId="0" borderId="7" xfId="0" applyBorder="1" applyAlignment="1">
      <alignment horizontal="center"/>
    </xf>
    <xf numFmtId="4" fontId="0" fillId="0" borderId="7" xfId="0" applyNumberFormat="1" applyBorder="1"/>
    <xf numFmtId="4" fontId="0" fillId="34" borderId="7" xfId="0" applyNumberFormat="1" applyFill="1" applyBorder="1"/>
    <xf numFmtId="0" fontId="5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right" indent="1"/>
    </xf>
    <xf numFmtId="0" fontId="0" fillId="0" borderId="0" xfId="0" applyAlignment="1">
      <alignment horizontal="center"/>
    </xf>
    <xf numFmtId="4" fontId="0" fillId="0" borderId="0" xfId="0" applyNumberFormat="1"/>
    <xf numFmtId="0" fontId="0" fillId="0" borderId="22" xfId="0" applyBorder="1"/>
    <xf numFmtId="4" fontId="0" fillId="0" borderId="4" xfId="0" applyNumberFormat="1" applyBorder="1"/>
    <xf numFmtId="4" fontId="0" fillId="0" borderId="22" xfId="0" applyNumberFormat="1" applyBorder="1"/>
    <xf numFmtId="4" fontId="0" fillId="34" borderId="22" xfId="0" applyNumberFormat="1" applyFill="1" applyBorder="1"/>
    <xf numFmtId="0" fontId="0" fillId="0" borderId="7" xfId="0" applyBorder="1" applyAlignment="1">
      <alignment horizontal="right" indent="1"/>
    </xf>
    <xf numFmtId="0" fontId="0" fillId="0" borderId="0" xfId="0" applyAlignment="1">
      <alignment horizontal="right" indent="1"/>
    </xf>
    <xf numFmtId="0" fontId="0" fillId="0" borderId="20" xfId="0" applyBorder="1"/>
    <xf numFmtId="0" fontId="0" fillId="0" borderId="20" xfId="0" applyBorder="1" applyAlignment="1">
      <alignment horizontal="center" vertical="center"/>
    </xf>
    <xf numFmtId="0" fontId="51" fillId="0" borderId="20" xfId="0" applyFont="1" applyBorder="1" applyAlignment="1">
      <alignment horizontal="center"/>
    </xf>
    <xf numFmtId="0" fontId="51" fillId="0" borderId="20" xfId="0" applyFont="1" applyBorder="1"/>
    <xf numFmtId="0" fontId="66" fillId="0" borderId="0" xfId="0" applyFont="1" applyAlignment="1">
      <alignment vertical="center" textRotation="255" wrapText="1"/>
    </xf>
    <xf numFmtId="0" fontId="67" fillId="37" borderId="24" xfId="0" applyFont="1" applyFill="1" applyBorder="1" applyAlignment="1">
      <alignment horizontal="center" vertical="center" wrapText="1"/>
    </xf>
    <xf numFmtId="0" fontId="0" fillId="37" borderId="25" xfId="0" applyFill="1" applyBorder="1" applyAlignment="1">
      <alignment vertical="top" wrapText="1"/>
    </xf>
    <xf numFmtId="0" fontId="67" fillId="37" borderId="26" xfId="0" applyFont="1" applyFill="1" applyBorder="1" applyAlignment="1">
      <alignment horizontal="center" vertical="center" wrapText="1"/>
    </xf>
    <xf numFmtId="0" fontId="67" fillId="37" borderId="27" xfId="0" applyFont="1" applyFill="1" applyBorder="1" applyAlignment="1">
      <alignment horizontal="center" vertical="center" wrapText="1"/>
    </xf>
    <xf numFmtId="0" fontId="68" fillId="37" borderId="24" xfId="0" applyFont="1" applyFill="1" applyBorder="1" applyAlignment="1">
      <alignment horizontal="center" vertical="center" wrapText="1"/>
    </xf>
    <xf numFmtId="0" fontId="69" fillId="37" borderId="24" xfId="0" applyFont="1" applyFill="1" applyBorder="1" applyAlignment="1">
      <alignment horizontal="center" vertical="center" wrapText="1"/>
    </xf>
    <xf numFmtId="0" fontId="70" fillId="0" borderId="1" xfId="0" applyFont="1" applyBorder="1" applyAlignment="1">
      <alignment horizontal="justify" vertical="center" wrapText="1"/>
    </xf>
    <xf numFmtId="0" fontId="71" fillId="0" borderId="1" xfId="0" applyFont="1" applyBorder="1" applyAlignment="1">
      <alignment horizontal="justify" vertical="center" wrapText="1"/>
    </xf>
    <xf numFmtId="0" fontId="68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vertical="top" wrapText="1"/>
    </xf>
    <xf numFmtId="0" fontId="0" fillId="0" borderId="28" xfId="0" applyBorder="1" applyAlignment="1">
      <alignment vertical="top" wrapText="1"/>
    </xf>
    <xf numFmtId="0" fontId="0" fillId="38" borderId="0" xfId="0" applyFill="1" applyAlignment="1">
      <alignment vertical="top" wrapText="1"/>
    </xf>
    <xf numFmtId="0" fontId="0" fillId="38" borderId="29" xfId="0" applyFill="1" applyBorder="1" applyAlignment="1">
      <alignment vertical="top" wrapText="1"/>
    </xf>
    <xf numFmtId="0" fontId="67" fillId="39" borderId="24" xfId="0" applyFont="1" applyFill="1" applyBorder="1" applyAlignment="1">
      <alignment horizontal="center" vertical="center" wrapText="1"/>
    </xf>
    <xf numFmtId="0" fontId="0" fillId="39" borderId="24" xfId="0" applyFill="1" applyBorder="1" applyAlignment="1">
      <alignment vertical="top" wrapText="1"/>
    </xf>
    <xf numFmtId="0" fontId="67" fillId="38" borderId="0" xfId="0" applyFont="1" applyFill="1" applyAlignment="1">
      <alignment horizontal="center" vertical="center" wrapText="1"/>
    </xf>
    <xf numFmtId="0" fontId="67" fillId="38" borderId="26" xfId="0" applyFont="1" applyFill="1" applyBorder="1" applyAlignment="1">
      <alignment horizontal="center" vertical="center" wrapText="1"/>
    </xf>
    <xf numFmtId="0" fontId="72" fillId="38" borderId="26" xfId="0" applyFont="1" applyFill="1" applyBorder="1" applyAlignment="1">
      <alignment horizontal="center" vertical="center" wrapText="1"/>
    </xf>
    <xf numFmtId="0" fontId="0" fillId="38" borderId="27" xfId="0" applyFill="1" applyBorder="1" applyAlignment="1">
      <alignment vertical="top" wrapText="1"/>
    </xf>
    <xf numFmtId="0" fontId="67" fillId="38" borderId="27" xfId="0" applyFont="1" applyFill="1" applyBorder="1" applyAlignment="1">
      <alignment horizontal="center" vertical="center" wrapText="1"/>
    </xf>
    <xf numFmtId="0" fontId="68" fillId="39" borderId="24" xfId="0" applyFont="1" applyFill="1" applyBorder="1" applyAlignment="1">
      <alignment horizontal="center" vertical="center" wrapText="1"/>
    </xf>
    <xf numFmtId="0" fontId="73" fillId="39" borderId="24" xfId="0" applyFont="1" applyFill="1" applyBorder="1" applyAlignment="1">
      <alignment horizontal="center" vertical="center" wrapText="1"/>
    </xf>
    <xf numFmtId="0" fontId="74" fillId="39" borderId="24" xfId="0" applyFont="1" applyFill="1" applyBorder="1" applyAlignment="1">
      <alignment horizontal="center" vertical="center" wrapText="1"/>
    </xf>
    <xf numFmtId="0" fontId="0" fillId="39" borderId="25" xfId="0" applyFill="1" applyBorder="1" applyAlignment="1">
      <alignment vertical="top" wrapText="1"/>
    </xf>
    <xf numFmtId="0" fontId="70" fillId="38" borderId="1" xfId="0" applyFont="1" applyFill="1" applyBorder="1" applyAlignment="1">
      <alignment horizontal="justify" vertical="center" wrapText="1"/>
    </xf>
    <xf numFmtId="0" fontId="71" fillId="38" borderId="1" xfId="0" applyFont="1" applyFill="1" applyBorder="1" applyAlignment="1">
      <alignment horizontal="justify" vertical="center" wrapText="1"/>
    </xf>
    <xf numFmtId="0" fontId="68" fillId="38" borderId="1" xfId="0" applyFont="1" applyFill="1" applyBorder="1" applyAlignment="1">
      <alignment horizontal="justify" vertical="center" wrapText="1"/>
    </xf>
    <xf numFmtId="0" fontId="0" fillId="38" borderId="1" xfId="0" applyFill="1" applyBorder="1" applyAlignment="1">
      <alignment vertical="top" wrapText="1"/>
    </xf>
    <xf numFmtId="0" fontId="0" fillId="38" borderId="28" xfId="0" applyFill="1" applyBorder="1" applyAlignment="1">
      <alignment vertical="top" wrapText="1"/>
    </xf>
    <xf numFmtId="0" fontId="70" fillId="38" borderId="1" xfId="0" applyFont="1" applyFill="1" applyBorder="1" applyAlignment="1">
      <alignment horizontal="center" vertical="center" wrapText="1"/>
    </xf>
    <xf numFmtId="0" fontId="75" fillId="38" borderId="1" xfId="0" applyFont="1" applyFill="1" applyBorder="1" applyAlignment="1">
      <alignment horizontal="center" vertical="center" wrapText="1"/>
    </xf>
    <xf numFmtId="0" fontId="70" fillId="38" borderId="28" xfId="0" applyFont="1" applyFill="1" applyBorder="1" applyAlignment="1">
      <alignment horizontal="center" vertical="center" wrapText="1"/>
    </xf>
    <xf numFmtId="0" fontId="70" fillId="38" borderId="26" xfId="0" applyFont="1" applyFill="1" applyBorder="1" applyAlignment="1">
      <alignment horizontal="center" vertical="center" wrapText="1"/>
    </xf>
    <xf numFmtId="0" fontId="0" fillId="38" borderId="26" xfId="0" applyFill="1" applyBorder="1" applyAlignment="1">
      <alignment vertical="top" wrapText="1"/>
    </xf>
    <xf numFmtId="170" fontId="62" fillId="0" borderId="13" xfId="0" applyNumberFormat="1" applyFont="1" applyBorder="1"/>
    <xf numFmtId="169" fontId="62" fillId="0" borderId="13" xfId="0" applyNumberFormat="1" applyFont="1" applyBorder="1"/>
    <xf numFmtId="164" fontId="76" fillId="0" borderId="14" xfId="31" applyFont="1" applyBorder="1" applyAlignment="1">
      <alignment horizontal="center" vertical="center" wrapText="1"/>
    </xf>
    <xf numFmtId="168" fontId="77" fillId="40" borderId="14" xfId="35" applyNumberFormat="1" applyFont="1" applyFill="1" applyBorder="1" applyAlignment="1">
      <alignment horizontal="center" vertical="center" wrapText="1"/>
    </xf>
    <xf numFmtId="44" fontId="61" fillId="0" borderId="14" xfId="0" applyNumberFormat="1" applyFont="1" applyBorder="1" applyAlignment="1">
      <alignment horizontal="center" vertical="center" wrapText="1"/>
    </xf>
    <xf numFmtId="173" fontId="61" fillId="0" borderId="14" xfId="0" applyNumberFormat="1" applyFont="1" applyBorder="1" applyAlignment="1">
      <alignment horizontal="center" vertical="center" wrapText="1"/>
    </xf>
    <xf numFmtId="0" fontId="61" fillId="0" borderId="2" xfId="0" applyFont="1" applyBorder="1"/>
    <xf numFmtId="0" fontId="0" fillId="31" borderId="0" xfId="0" applyFill="1" applyAlignment="1">
      <alignment horizontal="center"/>
    </xf>
    <xf numFmtId="0" fontId="67" fillId="37" borderId="30" xfId="0" applyFont="1" applyFill="1" applyBorder="1" applyAlignment="1">
      <alignment horizontal="center" vertical="center" wrapText="1"/>
    </xf>
    <xf numFmtId="0" fontId="67" fillId="37" borderId="15" xfId="0" applyFont="1" applyFill="1" applyBorder="1" applyAlignment="1">
      <alignment horizontal="center" vertical="center" wrapText="1"/>
    </xf>
    <xf numFmtId="0" fontId="0" fillId="37" borderId="15" xfId="0" applyFill="1" applyBorder="1" applyAlignment="1">
      <alignment vertical="top" wrapText="1"/>
    </xf>
    <xf numFmtId="0" fontId="0" fillId="37" borderId="13" xfId="0" applyFill="1" applyBorder="1" applyAlignment="1">
      <alignment vertical="top" wrapText="1"/>
    </xf>
    <xf numFmtId="0" fontId="70" fillId="40" borderId="1" xfId="0" applyFont="1" applyFill="1" applyBorder="1" applyAlignment="1">
      <alignment horizontal="center" vertical="center" wrapText="1"/>
    </xf>
    <xf numFmtId="0" fontId="68" fillId="40" borderId="24" xfId="0" applyFont="1" applyFill="1" applyBorder="1" applyAlignment="1">
      <alignment horizontal="center" vertical="center" wrapText="1"/>
    </xf>
    <xf numFmtId="164" fontId="0" fillId="32" borderId="0" xfId="0" applyNumberFormat="1" applyFill="1" applyAlignment="1">
      <alignment vertical="center"/>
    </xf>
    <xf numFmtId="4" fontId="51" fillId="0" borderId="20" xfId="0" applyNumberFormat="1" applyFont="1" applyBorder="1"/>
    <xf numFmtId="4" fontId="57" fillId="34" borderId="7" xfId="0" applyNumberFormat="1" applyFont="1" applyFill="1" applyBorder="1" applyAlignment="1">
      <alignment horizontal="right" vertical="center" indent="1"/>
    </xf>
    <xf numFmtId="44" fontId="78" fillId="40" borderId="1" xfId="0" applyNumberFormat="1" applyFont="1" applyFill="1" applyBorder="1" applyAlignment="1">
      <alignment horizontal="center" vertical="center" wrapText="1"/>
    </xf>
    <xf numFmtId="44" fontId="78" fillId="40" borderId="26" xfId="0" applyNumberFormat="1" applyFont="1" applyFill="1" applyBorder="1" applyAlignment="1">
      <alignment horizontal="center" vertical="center" wrapText="1"/>
    </xf>
    <xf numFmtId="44" fontId="78" fillId="40" borderId="26" xfId="0" applyNumberFormat="1" applyFont="1" applyFill="1" applyBorder="1" applyAlignment="1">
      <alignment vertical="center" wrapText="1"/>
    </xf>
    <xf numFmtId="164" fontId="76" fillId="0" borderId="13" xfId="31" applyFont="1" applyBorder="1" applyAlignment="1">
      <alignment horizontal="center" vertical="center" wrapText="1"/>
    </xf>
    <xf numFmtId="9" fontId="62" fillId="0" borderId="2" xfId="0" applyNumberFormat="1" applyFont="1" applyBorder="1" applyAlignment="1">
      <alignment horizontal="center" vertical="center" wrapText="1"/>
    </xf>
    <xf numFmtId="44" fontId="57" fillId="0" borderId="0" xfId="0" applyNumberFormat="1" applyFont="1"/>
    <xf numFmtId="10" fontId="35" fillId="0" borderId="0" xfId="35" applyNumberFormat="1" applyFont="1"/>
    <xf numFmtId="0" fontId="16" fillId="0" borderId="0" xfId="33"/>
    <xf numFmtId="0" fontId="79" fillId="0" borderId="0" xfId="33" applyFont="1" applyAlignment="1">
      <alignment horizontal="center" vertical="center"/>
    </xf>
    <xf numFmtId="1" fontId="79" fillId="0" borderId="0" xfId="33" applyNumberFormat="1" applyFont="1" applyAlignment="1">
      <alignment horizontal="center" vertical="center"/>
    </xf>
    <xf numFmtId="0" fontId="80" fillId="0" borderId="0" xfId="33" applyFont="1" applyAlignment="1">
      <alignment horizontal="center" vertical="center"/>
    </xf>
    <xf numFmtId="174" fontId="80" fillId="0" borderId="0" xfId="33" applyNumberFormat="1" applyFont="1" applyAlignment="1">
      <alignment horizontal="center" vertical="center"/>
    </xf>
    <xf numFmtId="0" fontId="81" fillId="0" borderId="0" xfId="33" applyFont="1" applyAlignment="1">
      <alignment horizontal="center" vertical="center"/>
    </xf>
    <xf numFmtId="0" fontId="81" fillId="41" borderId="7" xfId="33" applyFont="1" applyFill="1" applyBorder="1" applyAlignment="1">
      <alignment horizontal="center" vertical="center"/>
    </xf>
    <xf numFmtId="1" fontId="82" fillId="34" borderId="7" xfId="33" applyNumberFormat="1" applyFont="1" applyFill="1" applyBorder="1" applyAlignment="1" applyProtection="1">
      <alignment horizontal="center" vertical="center" wrapText="1"/>
      <protection locked="0"/>
    </xf>
    <xf numFmtId="1" fontId="29" fillId="42" borderId="31" xfId="33" applyNumberFormat="1" applyFont="1" applyFill="1" applyBorder="1" applyAlignment="1">
      <alignment horizontal="left" vertical="top" wrapText="1"/>
    </xf>
    <xf numFmtId="1" fontId="80" fillId="35" borderId="7" xfId="33" applyNumberFormat="1" applyFont="1" applyFill="1" applyBorder="1" applyAlignment="1">
      <alignment horizontal="center" vertical="center"/>
    </xf>
    <xf numFmtId="174" fontId="80" fillId="35" borderId="7" xfId="31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83" fillId="0" borderId="0" xfId="0" applyFont="1" applyAlignment="1">
      <alignment horizontal="left" vertical="top"/>
    </xf>
    <xf numFmtId="0" fontId="31" fillId="43" borderId="62" xfId="0" applyFont="1" applyFill="1" applyBorder="1" applyAlignment="1">
      <alignment horizontal="left" vertical="top" wrapText="1"/>
    </xf>
    <xf numFmtId="0" fontId="31" fillId="43" borderId="63" xfId="0" applyFont="1" applyFill="1" applyBorder="1" applyAlignment="1">
      <alignment horizontal="left" vertical="top" wrapText="1" indent="3"/>
    </xf>
    <xf numFmtId="1" fontId="84" fillId="44" borderId="62" xfId="0" applyNumberFormat="1" applyFont="1" applyFill="1" applyBorder="1" applyAlignment="1">
      <alignment horizontal="left" vertical="top" shrinkToFit="1"/>
    </xf>
    <xf numFmtId="0" fontId="32" fillId="44" borderId="63" xfId="0" applyFont="1" applyFill="1" applyBorder="1" applyAlignment="1">
      <alignment horizontal="left" vertical="top" wrapText="1"/>
    </xf>
    <xf numFmtId="0" fontId="32" fillId="44" borderId="64" xfId="0" applyFont="1" applyFill="1" applyBorder="1" applyAlignment="1">
      <alignment horizontal="right" vertical="top" wrapText="1"/>
    </xf>
    <xf numFmtId="167" fontId="32" fillId="0" borderId="64" xfId="0" applyNumberFormat="1" applyFont="1" applyBorder="1" applyAlignment="1">
      <alignment horizontal="right" vertical="top" wrapText="1"/>
    </xf>
    <xf numFmtId="0" fontId="32" fillId="44" borderId="65" xfId="0" applyFont="1" applyFill="1" applyBorder="1" applyAlignment="1">
      <alignment horizontal="left" vertical="top" wrapText="1"/>
    </xf>
    <xf numFmtId="0" fontId="32" fillId="44" borderId="64" xfId="0" applyFont="1" applyFill="1" applyBorder="1" applyAlignment="1">
      <alignment horizontal="left" vertical="top" wrapText="1"/>
    </xf>
    <xf numFmtId="1" fontId="84" fillId="0" borderId="62" xfId="0" applyNumberFormat="1" applyFont="1" applyBorder="1" applyAlignment="1">
      <alignment horizontal="left" vertical="top" shrinkToFit="1"/>
    </xf>
    <xf numFmtId="0" fontId="32" fillId="0" borderId="63" xfId="0" applyFont="1" applyBorder="1" applyAlignment="1">
      <alignment horizontal="left" vertical="top" wrapText="1"/>
    </xf>
    <xf numFmtId="0" fontId="32" fillId="0" borderId="64" xfId="0" applyFont="1" applyBorder="1" applyAlignment="1">
      <alignment horizontal="right" vertical="top" wrapText="1"/>
    </xf>
    <xf numFmtId="167" fontId="83" fillId="0" borderId="0" xfId="0" applyNumberFormat="1" applyFont="1" applyAlignment="1">
      <alignment horizontal="left" vertical="top"/>
    </xf>
    <xf numFmtId="167" fontId="0" fillId="0" borderId="0" xfId="0" applyNumberFormat="1" applyAlignment="1">
      <alignment horizontal="left" vertical="top"/>
    </xf>
    <xf numFmtId="0" fontId="16" fillId="0" borderId="7" xfId="33" applyBorder="1"/>
    <xf numFmtId="0" fontId="79" fillId="0" borderId="7" xfId="33" applyFont="1" applyBorder="1" applyAlignment="1">
      <alignment horizontal="center" vertical="center"/>
    </xf>
    <xf numFmtId="1" fontId="79" fillId="0" borderId="7" xfId="33" applyNumberFormat="1" applyFont="1" applyBorder="1" applyAlignment="1">
      <alignment horizontal="center" vertical="center"/>
    </xf>
    <xf numFmtId="0" fontId="80" fillId="0" borderId="7" xfId="33" applyFont="1" applyBorder="1" applyAlignment="1">
      <alignment horizontal="center" vertical="center"/>
    </xf>
    <xf numFmtId="174" fontId="80" fillId="0" borderId="7" xfId="33" applyNumberFormat="1" applyFont="1" applyBorder="1" applyAlignment="1">
      <alignment horizontal="center" vertical="center"/>
    </xf>
    <xf numFmtId="0" fontId="81" fillId="0" borderId="7" xfId="33" applyFont="1" applyBorder="1" applyAlignment="1">
      <alignment horizontal="center" vertical="center"/>
    </xf>
    <xf numFmtId="8" fontId="0" fillId="0" borderId="7" xfId="0" applyNumberFormat="1" applyBorder="1"/>
    <xf numFmtId="44" fontId="61" fillId="0" borderId="0" xfId="0" applyNumberFormat="1" applyFont="1"/>
    <xf numFmtId="10" fontId="77" fillId="40" borderId="14" xfId="35" applyNumberFormat="1" applyFont="1" applyFill="1" applyBorder="1" applyAlignment="1">
      <alignment horizontal="center" vertical="center" wrapText="1"/>
    </xf>
    <xf numFmtId="0" fontId="61" fillId="39" borderId="32" xfId="0" applyFont="1" applyFill="1" applyBorder="1" applyAlignment="1">
      <alignment horizontal="justify" vertical="center" wrapText="1"/>
    </xf>
    <xf numFmtId="0" fontId="76" fillId="38" borderId="32" xfId="0" applyFont="1" applyFill="1" applyBorder="1" applyAlignment="1">
      <alignment horizontal="center" vertical="center" wrapText="1"/>
    </xf>
    <xf numFmtId="0" fontId="76" fillId="38" borderId="0" xfId="0" applyFont="1" applyFill="1" applyAlignment="1">
      <alignment horizontal="center" vertical="center" wrapText="1"/>
    </xf>
    <xf numFmtId="0" fontId="76" fillId="38" borderId="26" xfId="0" applyFont="1" applyFill="1" applyBorder="1" applyAlignment="1">
      <alignment horizontal="center" vertical="center" wrapText="1"/>
    </xf>
    <xf numFmtId="168" fontId="62" fillId="40" borderId="14" xfId="35" applyNumberFormat="1" applyFont="1" applyFill="1" applyBorder="1" applyAlignment="1">
      <alignment horizontal="center" vertical="center" wrapText="1"/>
    </xf>
    <xf numFmtId="164" fontId="61" fillId="40" borderId="14" xfId="31" applyFont="1" applyFill="1" applyBorder="1" applyAlignment="1">
      <alignment horizontal="center" vertical="center" wrapText="1"/>
    </xf>
    <xf numFmtId="0" fontId="61" fillId="40" borderId="0" xfId="0" applyFont="1" applyFill="1"/>
    <xf numFmtId="44" fontId="0" fillId="0" borderId="0" xfId="0" applyNumberFormat="1"/>
    <xf numFmtId="164" fontId="34" fillId="0" borderId="14" xfId="31" applyFont="1" applyBorder="1" applyAlignment="1">
      <alignment horizontal="center" vertical="center" wrapText="1"/>
    </xf>
    <xf numFmtId="164" fontId="0" fillId="0" borderId="0" xfId="0" applyNumberFormat="1"/>
    <xf numFmtId="164" fontId="61" fillId="0" borderId="14" xfId="31" applyFont="1" applyFill="1" applyBorder="1" applyAlignment="1">
      <alignment horizontal="center" vertical="center" wrapText="1"/>
    </xf>
    <xf numFmtId="4" fontId="0" fillId="34" borderId="0" xfId="0" applyNumberFormat="1" applyFill="1"/>
    <xf numFmtId="0" fontId="51" fillId="0" borderId="23" xfId="0" applyFont="1" applyBorder="1" applyAlignment="1">
      <alignment horizontal="center" vertical="center" wrapText="1"/>
    </xf>
    <xf numFmtId="0" fontId="60" fillId="35" borderId="0" xfId="0" applyFont="1" applyFill="1" applyAlignment="1">
      <alignment horizontal="center" vertical="center" wrapText="1"/>
    </xf>
    <xf numFmtId="4" fontId="60" fillId="35" borderId="0" xfId="0" applyNumberFormat="1" applyFont="1" applyFill="1" applyAlignment="1">
      <alignment horizontal="center" vertical="center" wrapText="1"/>
    </xf>
    <xf numFmtId="0" fontId="59" fillId="34" borderId="0" xfId="0" applyFont="1" applyFill="1" applyAlignment="1">
      <alignment vertical="center" wrapText="1"/>
    </xf>
    <xf numFmtId="0" fontId="59" fillId="0" borderId="0" xfId="0" applyFont="1" applyAlignment="1">
      <alignment horizontal="center" vertical="center"/>
    </xf>
    <xf numFmtId="4" fontId="59" fillId="34" borderId="0" xfId="0" applyNumberFormat="1" applyFont="1" applyFill="1" applyAlignment="1">
      <alignment vertical="center"/>
    </xf>
    <xf numFmtId="0" fontId="56" fillId="33" borderId="0" xfId="0" applyFont="1" applyFill="1" applyAlignment="1">
      <alignment horizontal="center" vertical="center" wrapText="1"/>
    </xf>
    <xf numFmtId="0" fontId="56" fillId="36" borderId="0" xfId="0" applyFont="1" applyFill="1" applyAlignment="1">
      <alignment horizontal="center" vertical="center" wrapText="1"/>
    </xf>
    <xf numFmtId="167" fontId="60" fillId="35" borderId="0" xfId="0" applyNumberFormat="1" applyFont="1" applyFill="1" applyAlignment="1">
      <alignment vertical="center"/>
    </xf>
    <xf numFmtId="0" fontId="60" fillId="0" borderId="0" xfId="0" applyFont="1" applyAlignment="1">
      <alignment horizontal="center" vertical="center" wrapText="1"/>
    </xf>
    <xf numFmtId="168" fontId="61" fillId="35" borderId="14" xfId="35" applyNumberFormat="1" applyFont="1" applyFill="1" applyBorder="1" applyAlignment="1">
      <alignment horizontal="center" vertical="center" wrapText="1"/>
    </xf>
    <xf numFmtId="9" fontId="62" fillId="0" borderId="0" xfId="0" applyNumberFormat="1" applyFont="1" applyAlignment="1">
      <alignment horizontal="center" vertical="center" wrapText="1"/>
    </xf>
    <xf numFmtId="164" fontId="76" fillId="0" borderId="0" xfId="31" applyFont="1" applyBorder="1" applyAlignment="1">
      <alignment horizontal="center" vertical="center" wrapText="1"/>
    </xf>
    <xf numFmtId="164" fontId="62" fillId="0" borderId="0" xfId="31" applyFont="1" applyBorder="1" applyAlignment="1">
      <alignment horizontal="center" vertical="center" wrapText="1"/>
    </xf>
    <xf numFmtId="171" fontId="62" fillId="0" borderId="0" xfId="0" applyNumberFormat="1" applyFont="1" applyAlignment="1">
      <alignment horizontal="center" vertical="center" wrapText="1"/>
    </xf>
    <xf numFmtId="44" fontId="73" fillId="0" borderId="0" xfId="0" applyNumberFormat="1" applyFont="1"/>
    <xf numFmtId="44" fontId="33" fillId="0" borderId="0" xfId="0" applyNumberFormat="1" applyFont="1"/>
    <xf numFmtId="44" fontId="62" fillId="0" borderId="0" xfId="0" applyNumberFormat="1" applyFont="1"/>
    <xf numFmtId="172" fontId="61" fillId="0" borderId="0" xfId="0" applyNumberFormat="1" applyFont="1"/>
    <xf numFmtId="164" fontId="34" fillId="0" borderId="14" xfId="31" applyFont="1" applyFill="1" applyBorder="1" applyAlignment="1">
      <alignment horizontal="center" vertical="center" wrapText="1"/>
    </xf>
    <xf numFmtId="0" fontId="60" fillId="35" borderId="0" xfId="0" applyFont="1" applyFill="1" applyAlignment="1">
      <alignment horizontal="left" vertical="center" wrapText="1"/>
    </xf>
    <xf numFmtId="0" fontId="108" fillId="32" borderId="0" xfId="0" applyFont="1" applyFill="1" applyAlignment="1">
      <alignment horizontal="center" vertical="center" wrapText="1"/>
    </xf>
    <xf numFmtId="4" fontId="59" fillId="0" borderId="0" xfId="0" applyNumberFormat="1" applyFont="1" applyAlignment="1">
      <alignment horizontal="center" vertical="center"/>
    </xf>
    <xf numFmtId="0" fontId="53" fillId="46" borderId="0" xfId="0" applyFont="1" applyFill="1" applyAlignment="1">
      <alignment horizontal="center" vertical="center" wrapText="1"/>
    </xf>
    <xf numFmtId="164" fontId="52" fillId="31" borderId="0" xfId="0" applyNumberFormat="1" applyFont="1" applyFill="1" applyAlignment="1">
      <alignment horizontal="center" vertical="center"/>
    </xf>
    <xf numFmtId="0" fontId="59" fillId="34" borderId="0" xfId="0" applyFont="1" applyFill="1" applyAlignment="1">
      <alignment horizontal="center" vertical="center" wrapText="1"/>
    </xf>
    <xf numFmtId="0" fontId="59" fillId="0" borderId="0" xfId="0" applyFont="1" applyAlignment="1">
      <alignment horizontal="center" vertical="center"/>
    </xf>
    <xf numFmtId="4" fontId="59" fillId="34" borderId="0" xfId="0" applyNumberFormat="1" applyFont="1" applyFill="1" applyAlignment="1">
      <alignment horizontal="center" vertical="center"/>
    </xf>
    <xf numFmtId="164" fontId="59" fillId="34" borderId="0" xfId="0" applyNumberFormat="1" applyFont="1" applyFill="1" applyAlignment="1">
      <alignment horizontal="center" vertical="center"/>
    </xf>
    <xf numFmtId="164" fontId="59" fillId="31" borderId="0" xfId="0" applyNumberFormat="1" applyFont="1" applyFill="1" applyAlignment="1">
      <alignment horizontal="center" vertical="center"/>
    </xf>
    <xf numFmtId="0" fontId="106" fillId="48" borderId="0" xfId="0" applyFont="1" applyFill="1" applyAlignment="1">
      <alignment horizontal="center" vertical="center"/>
    </xf>
    <xf numFmtId="0" fontId="57" fillId="0" borderId="7" xfId="0" applyFont="1" applyBorder="1" applyAlignment="1">
      <alignment horizontal="center" vertical="center" wrapText="1"/>
    </xf>
    <xf numFmtId="0" fontId="57" fillId="34" borderId="7" xfId="0" applyFont="1" applyFill="1" applyBorder="1" applyAlignment="1">
      <alignment horizontal="center" vertical="center" wrapText="1"/>
    </xf>
    <xf numFmtId="167" fontId="59" fillId="0" borderId="0" xfId="0" applyNumberFormat="1" applyFont="1" applyAlignment="1">
      <alignment horizontal="right" vertical="center"/>
    </xf>
    <xf numFmtId="164" fontId="52" fillId="31" borderId="1" xfId="0" applyNumberFormat="1" applyFont="1" applyFill="1" applyBorder="1" applyAlignment="1">
      <alignment horizontal="center" vertical="center"/>
    </xf>
    <xf numFmtId="0" fontId="53" fillId="46" borderId="3" xfId="0" applyFont="1" applyFill="1" applyBorder="1" applyAlignment="1">
      <alignment horizontal="center" vertical="center" wrapText="1"/>
    </xf>
    <xf numFmtId="0" fontId="53" fillId="46" borderId="16" xfId="0" applyFont="1" applyFill="1" applyBorder="1" applyAlignment="1">
      <alignment horizontal="center" vertical="center" wrapText="1"/>
    </xf>
    <xf numFmtId="0" fontId="53" fillId="46" borderId="17" xfId="0" applyFont="1" applyFill="1" applyBorder="1" applyAlignment="1">
      <alignment horizontal="center" vertical="center" wrapText="1"/>
    </xf>
    <xf numFmtId="164" fontId="52" fillId="31" borderId="17" xfId="0" applyNumberFormat="1" applyFont="1" applyFill="1" applyBorder="1" applyAlignment="1">
      <alignment horizontal="center" vertical="center"/>
    </xf>
    <xf numFmtId="164" fontId="52" fillId="31" borderId="18" xfId="0" applyNumberFormat="1" applyFont="1" applyFill="1" applyBorder="1" applyAlignment="1">
      <alignment horizontal="center" vertical="center"/>
    </xf>
    <xf numFmtId="0" fontId="52" fillId="32" borderId="3" xfId="0" applyFont="1" applyFill="1" applyBorder="1" applyAlignment="1">
      <alignment horizontal="center" vertical="center" wrapText="1"/>
    </xf>
    <xf numFmtId="0" fontId="52" fillId="32" borderId="0" xfId="0" applyFont="1" applyFill="1" applyAlignment="1">
      <alignment horizontal="center" vertical="center" wrapText="1"/>
    </xf>
    <xf numFmtId="0" fontId="52" fillId="32" borderId="1" xfId="0" applyFont="1" applyFill="1" applyBorder="1" applyAlignment="1">
      <alignment horizontal="center" vertical="center" wrapText="1"/>
    </xf>
    <xf numFmtId="0" fontId="105" fillId="47" borderId="38" xfId="0" applyFont="1" applyFill="1" applyBorder="1" applyAlignment="1">
      <alignment horizontal="center"/>
    </xf>
    <xf numFmtId="0" fontId="105" fillId="47" borderId="39" xfId="0" applyFont="1" applyFill="1" applyBorder="1" applyAlignment="1">
      <alignment horizontal="center"/>
    </xf>
    <xf numFmtId="0" fontId="105" fillId="47" borderId="40" xfId="0" applyFont="1" applyFill="1" applyBorder="1" applyAlignment="1">
      <alignment horizontal="center"/>
    </xf>
    <xf numFmtId="0" fontId="105" fillId="47" borderId="37" xfId="0" applyFont="1" applyFill="1" applyBorder="1" applyAlignment="1">
      <alignment horizontal="center"/>
    </xf>
    <xf numFmtId="0" fontId="105" fillId="47" borderId="29" xfId="0" applyFont="1" applyFill="1" applyBorder="1" applyAlignment="1">
      <alignment horizontal="center"/>
    </xf>
    <xf numFmtId="0" fontId="105" fillId="47" borderId="27" xfId="0" applyFont="1" applyFill="1" applyBorder="1" applyAlignment="1">
      <alignment horizontal="center"/>
    </xf>
    <xf numFmtId="0" fontId="0" fillId="32" borderId="0" xfId="0" applyFill="1" applyAlignment="1">
      <alignment horizontal="center"/>
    </xf>
    <xf numFmtId="0" fontId="51" fillId="34" borderId="46" xfId="0" applyFont="1" applyFill="1" applyBorder="1" applyAlignment="1">
      <alignment horizontal="center" vertical="center" wrapText="1"/>
    </xf>
    <xf numFmtId="0" fontId="51" fillId="34" borderId="47" xfId="0" applyFont="1" applyFill="1" applyBorder="1" applyAlignment="1">
      <alignment horizontal="center" vertical="center" wrapText="1"/>
    </xf>
    <xf numFmtId="0" fontId="51" fillId="34" borderId="48" xfId="0" applyFont="1" applyFill="1" applyBorder="1" applyAlignment="1">
      <alignment horizontal="center" vertical="center" wrapText="1"/>
    </xf>
    <xf numFmtId="0" fontId="107" fillId="46" borderId="16" xfId="0" applyFont="1" applyFill="1" applyBorder="1" applyAlignment="1">
      <alignment horizontal="center" vertical="center" wrapText="1"/>
    </xf>
    <xf numFmtId="0" fontId="107" fillId="46" borderId="17" xfId="0" applyFont="1" applyFill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 wrapText="1"/>
    </xf>
    <xf numFmtId="0" fontId="51" fillId="0" borderId="11" xfId="0" applyFont="1" applyBorder="1" applyAlignment="1">
      <alignment horizontal="center" vertical="center" wrapText="1"/>
    </xf>
    <xf numFmtId="167" fontId="56" fillId="33" borderId="0" xfId="0" applyNumberFormat="1" applyFont="1" applyFill="1" applyAlignment="1">
      <alignment horizontal="right" vertical="center" wrapText="1"/>
    </xf>
    <xf numFmtId="0" fontId="56" fillId="46" borderId="0" xfId="0" applyFont="1" applyFill="1" applyAlignment="1">
      <alignment horizontal="center" vertical="center" wrapText="1"/>
    </xf>
    <xf numFmtId="164" fontId="104" fillId="31" borderId="0" xfId="0" applyNumberFormat="1" applyFont="1" applyFill="1" applyAlignment="1">
      <alignment horizontal="center" vertical="center"/>
    </xf>
    <xf numFmtId="0" fontId="85" fillId="0" borderId="32" xfId="0" applyFont="1" applyBorder="1" applyAlignment="1">
      <alignment horizontal="center" vertical="center" wrapText="1"/>
    </xf>
    <xf numFmtId="0" fontId="85" fillId="0" borderId="0" xfId="0" applyFont="1" applyAlignment="1">
      <alignment horizontal="center" vertical="center" wrapText="1"/>
    </xf>
    <xf numFmtId="0" fontId="85" fillId="0" borderId="26" xfId="0" applyFont="1" applyBorder="1" applyAlignment="1">
      <alignment horizontal="center" vertical="center" wrapText="1"/>
    </xf>
    <xf numFmtId="0" fontId="61" fillId="0" borderId="37" xfId="0" applyFont="1" applyBorder="1" applyAlignment="1">
      <alignment horizontal="justify" vertical="center" wrapText="1"/>
    </xf>
    <xf numFmtId="0" fontId="61" fillId="0" borderId="29" xfId="0" applyFont="1" applyBorder="1" applyAlignment="1">
      <alignment horizontal="justify" vertical="center" wrapText="1"/>
    </xf>
    <xf numFmtId="0" fontId="61" fillId="0" borderId="27" xfId="0" applyFont="1" applyBorder="1" applyAlignment="1">
      <alignment horizontal="justify" vertical="center" wrapText="1"/>
    </xf>
    <xf numFmtId="0" fontId="61" fillId="45" borderId="45" xfId="0" applyFont="1" applyFill="1" applyBorder="1" applyAlignment="1">
      <alignment horizontal="justify" vertical="center" wrapText="1"/>
    </xf>
    <xf numFmtId="0" fontId="61" fillId="45" borderId="24" xfId="0" applyFont="1" applyFill="1" applyBorder="1" applyAlignment="1">
      <alignment horizontal="justify" vertical="center" wrapText="1"/>
    </xf>
    <xf numFmtId="0" fontId="61" fillId="45" borderId="25" xfId="0" applyFont="1" applyFill="1" applyBorder="1" applyAlignment="1">
      <alignment horizontal="justify" vertical="center" wrapText="1"/>
    </xf>
    <xf numFmtId="0" fontId="90" fillId="0" borderId="38" xfId="0" applyFont="1" applyBorder="1" applyAlignment="1">
      <alignment horizontal="justify" vertical="center" wrapText="1"/>
    </xf>
    <xf numFmtId="0" fontId="90" fillId="0" borderId="39" xfId="0" applyFont="1" applyBorder="1" applyAlignment="1">
      <alignment horizontal="justify" vertical="center" wrapText="1"/>
    </xf>
    <xf numFmtId="0" fontId="90" fillId="0" borderId="40" xfId="0" applyFont="1" applyBorder="1" applyAlignment="1">
      <alignment horizontal="justify" vertical="center" wrapText="1"/>
    </xf>
    <xf numFmtId="0" fontId="89" fillId="0" borderId="32" xfId="0" applyFont="1" applyBorder="1" applyAlignment="1">
      <alignment horizontal="justify" vertical="center" wrapText="1"/>
    </xf>
    <xf numFmtId="0" fontId="89" fillId="0" borderId="0" xfId="0" applyFont="1" applyAlignment="1">
      <alignment horizontal="justify" vertical="center" wrapText="1"/>
    </xf>
    <xf numFmtId="0" fontId="89" fillId="0" borderId="26" xfId="0" applyFont="1" applyBorder="1" applyAlignment="1">
      <alignment horizontal="justify" vertical="center" wrapText="1"/>
    </xf>
    <xf numFmtId="0" fontId="0" fillId="0" borderId="37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61" fillId="0" borderId="38" xfId="0" applyFont="1" applyBorder="1" applyAlignment="1">
      <alignment horizontal="center" vertical="center" wrapText="1"/>
    </xf>
    <xf numFmtId="0" fontId="61" fillId="0" borderId="39" xfId="0" applyFont="1" applyBorder="1" applyAlignment="1">
      <alignment horizontal="center" vertical="center" wrapText="1"/>
    </xf>
    <xf numFmtId="0" fontId="61" fillId="0" borderId="40" xfId="0" applyFont="1" applyBorder="1" applyAlignment="1">
      <alignment horizontal="center" vertical="center" wrapText="1"/>
    </xf>
    <xf numFmtId="0" fontId="61" fillId="0" borderId="32" xfId="0" applyFont="1" applyBorder="1" applyAlignment="1">
      <alignment horizontal="center" vertical="center" wrapText="1"/>
    </xf>
    <xf numFmtId="0" fontId="61" fillId="0" borderId="0" xfId="0" applyFont="1" applyAlignment="1">
      <alignment horizontal="center" vertical="center" wrapText="1"/>
    </xf>
    <xf numFmtId="0" fontId="61" fillId="0" borderId="26" xfId="0" applyFont="1" applyBorder="1" applyAlignment="1">
      <alignment horizontal="center" vertical="center" wrapText="1"/>
    </xf>
    <xf numFmtId="0" fontId="61" fillId="0" borderId="37" xfId="0" applyFont="1" applyBorder="1" applyAlignment="1">
      <alignment horizontal="center" vertical="center" wrapText="1"/>
    </xf>
    <xf numFmtId="0" fontId="61" fillId="0" borderId="29" xfId="0" applyFont="1" applyBorder="1" applyAlignment="1">
      <alignment horizontal="center" vertical="center" wrapText="1"/>
    </xf>
    <xf numFmtId="0" fontId="61" fillId="0" borderId="27" xfId="0" applyFont="1" applyBorder="1" applyAlignment="1">
      <alignment horizontal="center" vertical="center" wrapText="1"/>
    </xf>
    <xf numFmtId="0" fontId="67" fillId="37" borderId="45" xfId="0" applyFont="1" applyFill="1" applyBorder="1" applyAlignment="1">
      <alignment horizontal="center" vertical="center" wrapText="1"/>
    </xf>
    <xf numFmtId="0" fontId="67" fillId="37" borderId="24" xfId="0" applyFont="1" applyFill="1" applyBorder="1" applyAlignment="1">
      <alignment horizontal="center" vertical="center" wrapText="1"/>
    </xf>
    <xf numFmtId="0" fontId="67" fillId="37" borderId="25" xfId="0" applyFont="1" applyFill="1" applyBorder="1" applyAlignment="1">
      <alignment horizontal="center" vertical="center" wrapText="1"/>
    </xf>
    <xf numFmtId="0" fontId="102" fillId="0" borderId="32" xfId="0" applyFont="1" applyBorder="1" applyAlignment="1">
      <alignment horizontal="justify" vertical="center" wrapText="1"/>
    </xf>
    <xf numFmtId="0" fontId="102" fillId="0" borderId="0" xfId="0" applyFont="1" applyAlignment="1">
      <alignment horizontal="justify" vertical="center" wrapText="1"/>
    </xf>
    <xf numFmtId="0" fontId="102" fillId="0" borderId="26" xfId="0" applyFont="1" applyBorder="1" applyAlignment="1">
      <alignment horizontal="justify" vertical="center" wrapText="1"/>
    </xf>
    <xf numFmtId="0" fontId="61" fillId="0" borderId="32" xfId="0" applyFont="1" applyBorder="1" applyAlignment="1">
      <alignment horizontal="justify" vertical="center" wrapText="1"/>
    </xf>
    <xf numFmtId="0" fontId="61" fillId="0" borderId="0" xfId="0" applyFont="1" applyAlignment="1">
      <alignment horizontal="justify" vertical="center" wrapText="1"/>
    </xf>
    <xf numFmtId="0" fontId="61" fillId="0" borderId="26" xfId="0" applyFont="1" applyBorder="1" applyAlignment="1">
      <alignment horizontal="justify" vertical="center" wrapText="1"/>
    </xf>
    <xf numFmtId="0" fontId="103" fillId="0" borderId="32" xfId="0" applyFont="1" applyBorder="1" applyAlignment="1">
      <alignment horizontal="justify" vertical="center" wrapText="1"/>
    </xf>
    <xf numFmtId="0" fontId="103" fillId="0" borderId="0" xfId="0" applyFont="1" applyAlignment="1">
      <alignment horizontal="justify" vertical="center" wrapText="1"/>
    </xf>
    <xf numFmtId="0" fontId="103" fillId="0" borderId="26" xfId="0" applyFont="1" applyBorder="1" applyAlignment="1">
      <alignment horizontal="justify" vertical="center" wrapText="1"/>
    </xf>
    <xf numFmtId="0" fontId="100" fillId="0" borderId="32" xfId="0" applyFont="1" applyBorder="1" applyAlignment="1">
      <alignment horizontal="justify" vertical="center" wrapText="1"/>
    </xf>
    <xf numFmtId="0" fontId="100" fillId="0" borderId="0" xfId="0" applyFont="1" applyAlignment="1">
      <alignment horizontal="justify" vertical="center" wrapText="1"/>
    </xf>
    <xf numFmtId="0" fontId="100" fillId="0" borderId="26" xfId="0" applyFont="1" applyBorder="1" applyAlignment="1">
      <alignment horizontal="justify" vertical="center" wrapText="1"/>
    </xf>
    <xf numFmtId="0" fontId="86" fillId="0" borderId="32" xfId="0" applyFont="1" applyBorder="1" applyAlignment="1">
      <alignment horizontal="justify" vertical="center" wrapText="1"/>
    </xf>
    <xf numFmtId="0" fontId="86" fillId="0" borderId="0" xfId="0" applyFont="1" applyAlignment="1">
      <alignment horizontal="justify" vertical="center" wrapText="1"/>
    </xf>
    <xf numFmtId="0" fontId="86" fillId="0" borderId="26" xfId="0" applyFont="1" applyBorder="1" applyAlignment="1">
      <alignment horizontal="justify" vertical="center" wrapText="1"/>
    </xf>
    <xf numFmtId="0" fontId="89" fillId="0" borderId="32" xfId="0" applyFont="1" applyBorder="1" applyAlignment="1">
      <alignment horizontal="center" vertical="center" wrapText="1"/>
    </xf>
    <xf numFmtId="0" fontId="89" fillId="0" borderId="0" xfId="0" applyFont="1" applyAlignment="1">
      <alignment horizontal="center" vertical="center" wrapText="1"/>
    </xf>
    <xf numFmtId="0" fontId="89" fillId="0" borderId="26" xfId="0" applyFont="1" applyBorder="1" applyAlignment="1">
      <alignment horizontal="center" vertical="center" wrapText="1"/>
    </xf>
    <xf numFmtId="0" fontId="101" fillId="0" borderId="32" xfId="0" applyFont="1" applyBorder="1" applyAlignment="1">
      <alignment horizontal="center" vertical="center" wrapText="1"/>
    </xf>
    <xf numFmtId="0" fontId="101" fillId="0" borderId="0" xfId="0" applyFont="1" applyAlignment="1">
      <alignment horizontal="center" vertical="center" wrapText="1"/>
    </xf>
    <xf numFmtId="0" fontId="101" fillId="0" borderId="26" xfId="0" applyFont="1" applyBorder="1" applyAlignment="1">
      <alignment horizontal="center" vertical="center" wrapText="1"/>
    </xf>
    <xf numFmtId="0" fontId="91" fillId="38" borderId="32" xfId="0" applyFont="1" applyFill="1" applyBorder="1" applyAlignment="1">
      <alignment horizontal="justify" vertical="center" wrapText="1"/>
    </xf>
    <xf numFmtId="0" fontId="91" fillId="38" borderId="0" xfId="0" applyFont="1" applyFill="1" applyAlignment="1">
      <alignment horizontal="justify" vertical="center" wrapText="1"/>
    </xf>
    <xf numFmtId="0" fontId="91" fillId="38" borderId="26" xfId="0" applyFont="1" applyFill="1" applyBorder="1" applyAlignment="1">
      <alignment horizontal="justify" vertical="center" wrapText="1"/>
    </xf>
    <xf numFmtId="0" fontId="86" fillId="38" borderId="32" xfId="0" applyFont="1" applyFill="1" applyBorder="1" applyAlignment="1">
      <alignment horizontal="justify" vertical="center" wrapText="1"/>
    </xf>
    <xf numFmtId="0" fontId="86" fillId="38" borderId="0" xfId="0" applyFont="1" applyFill="1" applyAlignment="1">
      <alignment horizontal="justify" vertical="center" wrapText="1"/>
    </xf>
    <xf numFmtId="0" fontId="86" fillId="38" borderId="26" xfId="0" applyFont="1" applyFill="1" applyBorder="1" applyAlignment="1">
      <alignment horizontal="justify" vertical="center" wrapText="1"/>
    </xf>
    <xf numFmtId="0" fontId="67" fillId="38" borderId="32" xfId="0" applyFont="1" applyFill="1" applyBorder="1" applyAlignment="1">
      <alignment horizontal="justify" vertical="center" wrapText="1"/>
    </xf>
    <xf numFmtId="0" fontId="67" fillId="38" borderId="0" xfId="0" applyFont="1" applyFill="1" applyAlignment="1">
      <alignment horizontal="justify" vertical="center" wrapText="1"/>
    </xf>
    <xf numFmtId="0" fontId="67" fillId="38" borderId="26" xfId="0" applyFont="1" applyFill="1" applyBorder="1" applyAlignment="1">
      <alignment horizontal="justify" vertical="center" wrapText="1"/>
    </xf>
    <xf numFmtId="0" fontId="42" fillId="38" borderId="32" xfId="30" applyFill="1" applyBorder="1" applyAlignment="1">
      <alignment horizontal="justify" vertical="center" wrapText="1"/>
    </xf>
    <xf numFmtId="0" fontId="42" fillId="38" borderId="0" xfId="30" applyFill="1" applyAlignment="1">
      <alignment horizontal="justify" vertical="center" wrapText="1"/>
    </xf>
    <xf numFmtId="0" fontId="42" fillId="38" borderId="26" xfId="30" applyFill="1" applyBorder="1" applyAlignment="1">
      <alignment horizontal="justify" vertical="center" wrapText="1"/>
    </xf>
    <xf numFmtId="0" fontId="61" fillId="38" borderId="37" xfId="0" applyFont="1" applyFill="1" applyBorder="1" applyAlignment="1">
      <alignment horizontal="center" vertical="center" wrapText="1"/>
    </xf>
    <xf numFmtId="0" fontId="61" fillId="38" borderId="29" xfId="0" applyFont="1" applyFill="1" applyBorder="1" applyAlignment="1">
      <alignment horizontal="center" vertical="center" wrapText="1"/>
    </xf>
    <xf numFmtId="0" fontId="61" fillId="38" borderId="27" xfId="0" applyFont="1" applyFill="1" applyBorder="1" applyAlignment="1">
      <alignment horizontal="center" vertical="center" wrapText="1"/>
    </xf>
    <xf numFmtId="0" fontId="72" fillId="38" borderId="32" xfId="0" applyFont="1" applyFill="1" applyBorder="1" applyAlignment="1">
      <alignment horizontal="center" vertical="center" wrapText="1"/>
    </xf>
    <xf numFmtId="0" fontId="72" fillId="38" borderId="0" xfId="0" applyFont="1" applyFill="1" applyAlignment="1">
      <alignment horizontal="center" vertical="center" wrapText="1"/>
    </xf>
    <xf numFmtId="0" fontId="72" fillId="38" borderId="26" xfId="0" applyFont="1" applyFill="1" applyBorder="1" applyAlignment="1">
      <alignment horizontal="center" vertical="center" wrapText="1"/>
    </xf>
    <xf numFmtId="0" fontId="87" fillId="0" borderId="38" xfId="0" applyFont="1" applyBorder="1" applyAlignment="1">
      <alignment vertical="center" wrapText="1"/>
    </xf>
    <xf numFmtId="0" fontId="87" fillId="0" borderId="39" xfId="0" applyFont="1" applyBorder="1" applyAlignment="1">
      <alignment vertical="center" wrapText="1"/>
    </xf>
    <xf numFmtId="0" fontId="87" fillId="0" borderId="40" xfId="0" applyFont="1" applyBorder="1" applyAlignment="1">
      <alignment vertical="center" wrapText="1"/>
    </xf>
    <xf numFmtId="0" fontId="90" fillId="38" borderId="32" xfId="0" applyFont="1" applyFill="1" applyBorder="1" applyAlignment="1">
      <alignment horizontal="justify" vertical="center" wrapText="1"/>
    </xf>
    <xf numFmtId="0" fontId="90" fillId="38" borderId="0" xfId="0" applyFont="1" applyFill="1" applyAlignment="1">
      <alignment horizontal="justify" vertical="center" wrapText="1"/>
    </xf>
    <xf numFmtId="0" fontId="90" fillId="38" borderId="26" xfId="0" applyFont="1" applyFill="1" applyBorder="1" applyAlignment="1">
      <alignment horizontal="justify" vertical="center" wrapText="1"/>
    </xf>
    <xf numFmtId="0" fontId="0" fillId="38" borderId="32" xfId="0" applyFill="1" applyBorder="1" applyAlignment="1">
      <alignment vertical="top" wrapText="1"/>
    </xf>
    <xf numFmtId="0" fontId="0" fillId="38" borderId="0" xfId="0" applyFill="1" applyAlignment="1">
      <alignment vertical="top" wrapText="1"/>
    </xf>
    <xf numFmtId="0" fontId="0" fillId="38" borderId="26" xfId="0" applyFill="1" applyBorder="1" applyAlignment="1">
      <alignment vertical="top" wrapText="1"/>
    </xf>
    <xf numFmtId="0" fontId="0" fillId="38" borderId="37" xfId="0" applyFill="1" applyBorder="1" applyAlignment="1">
      <alignment vertical="top" wrapText="1"/>
    </xf>
    <xf numFmtId="0" fontId="0" fillId="38" borderId="29" xfId="0" applyFill="1" applyBorder="1" applyAlignment="1">
      <alignment vertical="top" wrapText="1"/>
    </xf>
    <xf numFmtId="0" fontId="0" fillId="38" borderId="27" xfId="0" applyFill="1" applyBorder="1" applyAlignment="1">
      <alignment vertical="top" wrapText="1"/>
    </xf>
    <xf numFmtId="0" fontId="67" fillId="38" borderId="38" xfId="0" applyFont="1" applyFill="1" applyBorder="1" applyAlignment="1">
      <alignment horizontal="justify" vertical="center" wrapText="1"/>
    </xf>
    <xf numFmtId="0" fontId="67" fillId="38" borderId="39" xfId="0" applyFont="1" applyFill="1" applyBorder="1" applyAlignment="1">
      <alignment horizontal="justify" vertical="center" wrapText="1"/>
    </xf>
    <xf numFmtId="0" fontId="67" fillId="38" borderId="40" xfId="0" applyFont="1" applyFill="1" applyBorder="1" applyAlignment="1">
      <alignment horizontal="justify" vertical="center" wrapText="1"/>
    </xf>
    <xf numFmtId="0" fontId="85" fillId="38" borderId="32" xfId="0" applyFont="1" applyFill="1" applyBorder="1" applyAlignment="1">
      <alignment horizontal="justify" vertical="center" wrapText="1"/>
    </xf>
    <xf numFmtId="0" fontId="85" fillId="38" borderId="0" xfId="0" applyFont="1" applyFill="1" applyAlignment="1">
      <alignment horizontal="justify" vertical="center" wrapText="1"/>
    </xf>
    <xf numFmtId="0" fontId="85" fillId="38" borderId="26" xfId="0" applyFont="1" applyFill="1" applyBorder="1" applyAlignment="1">
      <alignment horizontal="justify" vertical="center" wrapText="1"/>
    </xf>
    <xf numFmtId="0" fontId="61" fillId="38" borderId="38" xfId="0" applyFont="1" applyFill="1" applyBorder="1" applyAlignment="1">
      <alignment horizontal="justify" vertical="center" wrapText="1"/>
    </xf>
    <xf numFmtId="0" fontId="61" fillId="38" borderId="39" xfId="0" applyFont="1" applyFill="1" applyBorder="1" applyAlignment="1">
      <alignment horizontal="justify" vertical="center" wrapText="1"/>
    </xf>
    <xf numFmtId="0" fontId="61" fillId="38" borderId="40" xfId="0" applyFont="1" applyFill="1" applyBorder="1" applyAlignment="1">
      <alignment horizontal="justify" vertical="center" wrapText="1"/>
    </xf>
    <xf numFmtId="0" fontId="0" fillId="38" borderId="36" xfId="0" applyFill="1" applyBorder="1" applyAlignment="1">
      <alignment vertical="top" wrapText="1"/>
    </xf>
    <xf numFmtId="0" fontId="0" fillId="38" borderId="28" xfId="0" applyFill="1" applyBorder="1" applyAlignment="1">
      <alignment vertical="top" wrapText="1"/>
    </xf>
    <xf numFmtId="0" fontId="61" fillId="39" borderId="45" xfId="0" applyFont="1" applyFill="1" applyBorder="1" applyAlignment="1">
      <alignment horizontal="justify" vertical="center" wrapText="1"/>
    </xf>
    <xf numFmtId="0" fontId="61" fillId="39" borderId="24" xfId="0" applyFont="1" applyFill="1" applyBorder="1" applyAlignment="1">
      <alignment horizontal="justify" vertical="center" wrapText="1"/>
    </xf>
    <xf numFmtId="0" fontId="61" fillId="39" borderId="25" xfId="0" applyFont="1" applyFill="1" applyBorder="1" applyAlignment="1">
      <alignment horizontal="justify" vertical="center" wrapText="1"/>
    </xf>
    <xf numFmtId="0" fontId="90" fillId="38" borderId="38" xfId="0" applyFont="1" applyFill="1" applyBorder="1" applyAlignment="1">
      <alignment horizontal="justify" vertical="center" wrapText="1"/>
    </xf>
    <xf numFmtId="0" fontId="90" fillId="38" borderId="39" xfId="0" applyFont="1" applyFill="1" applyBorder="1" applyAlignment="1">
      <alignment horizontal="justify" vertical="center" wrapText="1"/>
    </xf>
    <xf numFmtId="0" fontId="90" fillId="38" borderId="40" xfId="0" applyFont="1" applyFill="1" applyBorder="1" applyAlignment="1">
      <alignment horizontal="justify" vertical="center" wrapText="1"/>
    </xf>
    <xf numFmtId="0" fontId="89" fillId="38" borderId="32" xfId="0" applyFont="1" applyFill="1" applyBorder="1" applyAlignment="1">
      <alignment horizontal="justify" vertical="center" wrapText="1"/>
    </xf>
    <xf numFmtId="0" fontId="89" fillId="38" borderId="0" xfId="0" applyFont="1" applyFill="1" applyAlignment="1">
      <alignment horizontal="justify" vertical="center" wrapText="1"/>
    </xf>
    <xf numFmtId="0" fontId="89" fillId="38" borderId="26" xfId="0" applyFont="1" applyFill="1" applyBorder="1" applyAlignment="1">
      <alignment horizontal="justify" vertical="center" wrapText="1"/>
    </xf>
    <xf numFmtId="0" fontId="70" fillId="40" borderId="3" xfId="0" applyFont="1" applyFill="1" applyBorder="1" applyAlignment="1">
      <alignment horizontal="center" vertical="center" wrapText="1"/>
    </xf>
    <xf numFmtId="0" fontId="70" fillId="40" borderId="1" xfId="0" applyFont="1" applyFill="1" applyBorder="1" applyAlignment="1">
      <alignment horizontal="center" vertical="center" wrapText="1"/>
    </xf>
    <xf numFmtId="0" fontId="61" fillId="38" borderId="38" xfId="0" applyFont="1" applyFill="1" applyBorder="1" applyAlignment="1">
      <alignment horizontal="center" vertical="center" wrapText="1"/>
    </xf>
    <xf numFmtId="0" fontId="61" fillId="38" borderId="39" xfId="0" applyFont="1" applyFill="1" applyBorder="1" applyAlignment="1">
      <alignment horizontal="center" vertical="center" wrapText="1"/>
    </xf>
    <xf numFmtId="0" fontId="61" fillId="38" borderId="40" xfId="0" applyFont="1" applyFill="1" applyBorder="1" applyAlignment="1">
      <alignment horizontal="center" vertical="center" wrapText="1"/>
    </xf>
    <xf numFmtId="0" fontId="61" fillId="38" borderId="32" xfId="0" applyFont="1" applyFill="1" applyBorder="1" applyAlignment="1">
      <alignment horizontal="center" vertical="center" wrapText="1"/>
    </xf>
    <xf numFmtId="0" fontId="61" fillId="38" borderId="0" xfId="0" applyFont="1" applyFill="1" applyAlignment="1">
      <alignment horizontal="center" vertical="center" wrapText="1"/>
    </xf>
    <xf numFmtId="0" fontId="61" fillId="38" borderId="26" xfId="0" applyFont="1" applyFill="1" applyBorder="1" applyAlignment="1">
      <alignment horizontal="center" vertical="center" wrapText="1"/>
    </xf>
    <xf numFmtId="0" fontId="76" fillId="38" borderId="37" xfId="0" applyFont="1" applyFill="1" applyBorder="1" applyAlignment="1">
      <alignment horizontal="center" vertical="center" wrapText="1"/>
    </xf>
    <xf numFmtId="0" fontId="76" fillId="38" borderId="29" xfId="0" applyFont="1" applyFill="1" applyBorder="1" applyAlignment="1">
      <alignment horizontal="center" vertical="center" wrapText="1"/>
    </xf>
    <xf numFmtId="0" fontId="76" fillId="38" borderId="27" xfId="0" applyFont="1" applyFill="1" applyBorder="1" applyAlignment="1">
      <alignment horizontal="center" vertical="center" wrapText="1"/>
    </xf>
    <xf numFmtId="0" fontId="0" fillId="38" borderId="3" xfId="0" applyFill="1" applyBorder="1" applyAlignment="1">
      <alignment vertical="top" wrapText="1"/>
    </xf>
    <xf numFmtId="0" fontId="0" fillId="38" borderId="1" xfId="0" applyFill="1" applyBorder="1" applyAlignment="1">
      <alignment vertical="top" wrapText="1"/>
    </xf>
    <xf numFmtId="0" fontId="70" fillId="38" borderId="3" xfId="0" applyFont="1" applyFill="1" applyBorder="1" applyAlignment="1">
      <alignment horizontal="center" vertical="center" wrapText="1"/>
    </xf>
    <xf numFmtId="0" fontId="70" fillId="38" borderId="0" xfId="0" applyFont="1" applyFill="1" applyAlignment="1">
      <alignment horizontal="center" vertical="center" wrapText="1"/>
    </xf>
    <xf numFmtId="0" fontId="70" fillId="38" borderId="1" xfId="0" applyFont="1" applyFill="1" applyBorder="1" applyAlignment="1">
      <alignment horizontal="center" vertical="center" wrapText="1"/>
    </xf>
    <xf numFmtId="0" fontId="70" fillId="40" borderId="0" xfId="0" applyFont="1" applyFill="1" applyAlignment="1">
      <alignment horizontal="center" vertical="center" wrapText="1"/>
    </xf>
    <xf numFmtId="0" fontId="87" fillId="38" borderId="3" xfId="0" applyFont="1" applyFill="1" applyBorder="1" applyAlignment="1">
      <alignment horizontal="center" vertical="center" wrapText="1"/>
    </xf>
    <xf numFmtId="0" fontId="87" fillId="38" borderId="1" xfId="0" applyFont="1" applyFill="1" applyBorder="1" applyAlignment="1">
      <alignment horizontal="center" vertical="center" wrapText="1"/>
    </xf>
    <xf numFmtId="0" fontId="99" fillId="38" borderId="3" xfId="0" applyFont="1" applyFill="1" applyBorder="1" applyAlignment="1">
      <alignment horizontal="center" vertical="center" wrapText="1"/>
    </xf>
    <xf numFmtId="0" fontId="99" fillId="38" borderId="1" xfId="0" applyFont="1" applyFill="1" applyBorder="1" applyAlignment="1">
      <alignment horizontal="center" vertical="center" wrapText="1"/>
    </xf>
    <xf numFmtId="0" fontId="87" fillId="38" borderId="0" xfId="0" applyFont="1" applyFill="1" applyAlignment="1">
      <alignment horizontal="center" vertical="center" wrapText="1"/>
    </xf>
    <xf numFmtId="0" fontId="99" fillId="38" borderId="0" xfId="0" applyFont="1" applyFill="1" applyAlignment="1">
      <alignment horizontal="center" vertical="center" wrapText="1"/>
    </xf>
    <xf numFmtId="0" fontId="67" fillId="38" borderId="38" xfId="0" applyFont="1" applyFill="1" applyBorder="1" applyAlignment="1">
      <alignment horizontal="center" vertical="center" wrapText="1"/>
    </xf>
    <xf numFmtId="0" fontId="67" fillId="38" borderId="40" xfId="0" applyFont="1" applyFill="1" applyBorder="1" applyAlignment="1">
      <alignment horizontal="center" vertical="center" wrapText="1"/>
    </xf>
    <xf numFmtId="0" fontId="67" fillId="38" borderId="37" xfId="0" applyFont="1" applyFill="1" applyBorder="1" applyAlignment="1">
      <alignment horizontal="center" vertical="center" wrapText="1"/>
    </xf>
    <xf numFmtId="0" fontId="67" fillId="38" borderId="27" xfId="0" applyFont="1" applyFill="1" applyBorder="1" applyAlignment="1">
      <alignment horizontal="center" vertical="center" wrapText="1"/>
    </xf>
    <xf numFmtId="0" fontId="70" fillId="38" borderId="34" xfId="0" applyFont="1" applyFill="1" applyBorder="1" applyAlignment="1">
      <alignment horizontal="center" vertical="center" wrapText="1"/>
    </xf>
    <xf numFmtId="0" fontId="70" fillId="38" borderId="35" xfId="0" applyFont="1" applyFill="1" applyBorder="1" applyAlignment="1">
      <alignment horizontal="center" vertical="center" wrapText="1"/>
    </xf>
    <xf numFmtId="0" fontId="70" fillId="38" borderId="39" xfId="0" applyFont="1" applyFill="1" applyBorder="1" applyAlignment="1">
      <alignment horizontal="center" vertical="center" wrapText="1"/>
    </xf>
    <xf numFmtId="0" fontId="98" fillId="38" borderId="38" xfId="0" applyFont="1" applyFill="1" applyBorder="1" applyAlignment="1">
      <alignment horizontal="justify" vertical="center" wrapText="1"/>
    </xf>
    <xf numFmtId="0" fontId="98" fillId="38" borderId="39" xfId="0" applyFont="1" applyFill="1" applyBorder="1" applyAlignment="1">
      <alignment horizontal="justify" vertical="center" wrapText="1"/>
    </xf>
    <xf numFmtId="0" fontId="98" fillId="38" borderId="40" xfId="0" applyFont="1" applyFill="1" applyBorder="1" applyAlignment="1">
      <alignment horizontal="justify" vertical="center" wrapText="1"/>
    </xf>
    <xf numFmtId="0" fontId="98" fillId="38" borderId="32" xfId="0" applyFont="1" applyFill="1" applyBorder="1" applyAlignment="1">
      <alignment horizontal="justify" vertical="center" wrapText="1"/>
    </xf>
    <xf numFmtId="0" fontId="98" fillId="38" borderId="0" xfId="0" applyFont="1" applyFill="1" applyAlignment="1">
      <alignment horizontal="justify" vertical="center" wrapText="1"/>
    </xf>
    <xf numFmtId="0" fontId="98" fillId="38" borderId="26" xfId="0" applyFont="1" applyFill="1" applyBorder="1" applyAlignment="1">
      <alignment horizontal="justify" vertical="center" wrapText="1"/>
    </xf>
    <xf numFmtId="0" fontId="67" fillId="38" borderId="32" xfId="0" applyFont="1" applyFill="1" applyBorder="1" applyAlignment="1">
      <alignment horizontal="center" vertical="center" wrapText="1"/>
    </xf>
    <xf numFmtId="0" fontId="67" fillId="38" borderId="26" xfId="0" applyFont="1" applyFill="1" applyBorder="1" applyAlignment="1">
      <alignment horizontal="center" vertical="center" wrapText="1"/>
    </xf>
    <xf numFmtId="0" fontId="67" fillId="38" borderId="39" xfId="0" applyFont="1" applyFill="1" applyBorder="1" applyAlignment="1">
      <alignment horizontal="center" vertical="center" wrapText="1"/>
    </xf>
    <xf numFmtId="0" fontId="67" fillId="38" borderId="0" xfId="0" applyFont="1" applyFill="1" applyAlignment="1">
      <alignment horizontal="center" vertical="center" wrapText="1"/>
    </xf>
    <xf numFmtId="0" fontId="85" fillId="38" borderId="37" xfId="0" applyFont="1" applyFill="1" applyBorder="1" applyAlignment="1">
      <alignment horizontal="justify" vertical="center" wrapText="1"/>
    </xf>
    <xf numFmtId="0" fontId="85" fillId="38" borderId="29" xfId="0" applyFont="1" applyFill="1" applyBorder="1" applyAlignment="1">
      <alignment horizontal="justify" vertical="center" wrapText="1"/>
    </xf>
    <xf numFmtId="0" fontId="85" fillId="38" borderId="27" xfId="0" applyFont="1" applyFill="1" applyBorder="1" applyAlignment="1">
      <alignment horizontal="justify" vertical="center" wrapText="1"/>
    </xf>
    <xf numFmtId="0" fontId="67" fillId="38" borderId="29" xfId="0" applyFont="1" applyFill="1" applyBorder="1" applyAlignment="1">
      <alignment horizontal="center" vertical="center" wrapText="1"/>
    </xf>
    <xf numFmtId="0" fontId="61" fillId="38" borderId="32" xfId="0" applyFont="1" applyFill="1" applyBorder="1" applyAlignment="1">
      <alignment horizontal="justify" vertical="center" wrapText="1"/>
    </xf>
    <xf numFmtId="0" fontId="61" fillId="38" borderId="37" xfId="0" applyFont="1" applyFill="1" applyBorder="1" applyAlignment="1">
      <alignment horizontal="justify" vertical="center" wrapText="1"/>
    </xf>
    <xf numFmtId="0" fontId="89" fillId="38" borderId="39" xfId="0" applyFont="1" applyFill="1" applyBorder="1" applyAlignment="1">
      <alignment horizontal="center" vertical="center" wrapText="1"/>
    </xf>
    <xf numFmtId="0" fontId="89" fillId="38" borderId="40" xfId="0" applyFont="1" applyFill="1" applyBorder="1" applyAlignment="1">
      <alignment horizontal="center" vertical="center" wrapText="1"/>
    </xf>
    <xf numFmtId="0" fontId="89" fillId="38" borderId="0" xfId="0" applyFont="1" applyFill="1" applyAlignment="1">
      <alignment horizontal="center" vertical="center" wrapText="1"/>
    </xf>
    <xf numFmtId="0" fontId="89" fillId="38" borderId="26" xfId="0" applyFont="1" applyFill="1" applyBorder="1" applyAlignment="1">
      <alignment horizontal="center" vertical="center" wrapText="1"/>
    </xf>
    <xf numFmtId="0" fontId="93" fillId="38" borderId="0" xfId="0" applyFont="1" applyFill="1" applyAlignment="1">
      <alignment horizontal="center" vertical="center" wrapText="1"/>
    </xf>
    <xf numFmtId="0" fontId="93" fillId="38" borderId="26" xfId="0" applyFont="1" applyFill="1" applyBorder="1" applyAlignment="1">
      <alignment horizontal="center" vertical="center" wrapText="1"/>
    </xf>
    <xf numFmtId="0" fontId="97" fillId="38" borderId="0" xfId="0" applyFont="1" applyFill="1" applyAlignment="1">
      <alignment horizontal="justify" vertical="center" wrapText="1"/>
    </xf>
    <xf numFmtId="0" fontId="97" fillId="38" borderId="26" xfId="0" applyFont="1" applyFill="1" applyBorder="1" applyAlignment="1">
      <alignment horizontal="justify" vertical="center" wrapText="1"/>
    </xf>
    <xf numFmtId="0" fontId="61" fillId="38" borderId="0" xfId="0" applyFont="1" applyFill="1" applyAlignment="1">
      <alignment horizontal="justify" vertical="center" wrapText="1"/>
    </xf>
    <xf numFmtId="0" fontId="61" fillId="38" borderId="26" xfId="0" applyFont="1" applyFill="1" applyBorder="1" applyAlignment="1">
      <alignment horizontal="justify" vertical="center" wrapText="1"/>
    </xf>
    <xf numFmtId="0" fontId="0" fillId="0" borderId="32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26" xfId="0" applyBorder="1" applyAlignment="1">
      <alignment vertical="top" wrapText="1"/>
    </xf>
    <xf numFmtId="0" fontId="95" fillId="0" borderId="32" xfId="0" applyFont="1" applyBorder="1" applyAlignment="1">
      <alignment horizontal="justify" vertical="center" wrapText="1"/>
    </xf>
    <xf numFmtId="0" fontId="95" fillId="0" borderId="0" xfId="0" applyFont="1" applyAlignment="1">
      <alignment horizontal="justify" vertical="center" wrapText="1"/>
    </xf>
    <xf numFmtId="0" fontId="95" fillId="0" borderId="26" xfId="0" applyFont="1" applyBorder="1" applyAlignment="1">
      <alignment horizontal="justify" vertical="center" wrapText="1"/>
    </xf>
    <xf numFmtId="0" fontId="78" fillId="0" borderId="32" xfId="0" applyFont="1" applyBorder="1" applyAlignment="1">
      <alignment horizontal="justify" vertical="center" wrapText="1"/>
    </xf>
    <xf numFmtId="0" fontId="78" fillId="0" borderId="0" xfId="0" applyFont="1" applyAlignment="1">
      <alignment horizontal="justify" vertical="center" wrapText="1"/>
    </xf>
    <xf numFmtId="0" fontId="78" fillId="0" borderId="26" xfId="0" applyFont="1" applyBorder="1" applyAlignment="1">
      <alignment horizontal="justify" vertical="center" wrapText="1"/>
    </xf>
    <xf numFmtId="0" fontId="96" fillId="0" borderId="32" xfId="0" applyFont="1" applyBorder="1" applyAlignment="1">
      <alignment horizontal="justify" vertical="center" wrapText="1"/>
    </xf>
    <xf numFmtId="0" fontId="96" fillId="0" borderId="0" xfId="0" applyFont="1" applyAlignment="1">
      <alignment horizontal="justify" vertical="center" wrapText="1"/>
    </xf>
    <xf numFmtId="0" fontId="96" fillId="0" borderId="26" xfId="0" applyFont="1" applyBorder="1" applyAlignment="1">
      <alignment horizontal="justify" vertical="center" wrapText="1"/>
    </xf>
    <xf numFmtId="0" fontId="78" fillId="0" borderId="32" xfId="0" applyFont="1" applyBorder="1" applyAlignment="1">
      <alignment horizontal="center" vertical="center" wrapText="1"/>
    </xf>
    <xf numFmtId="0" fontId="78" fillId="0" borderId="0" xfId="0" applyFont="1" applyAlignment="1">
      <alignment horizontal="center" vertical="center" wrapText="1"/>
    </xf>
    <xf numFmtId="0" fontId="78" fillId="0" borderId="26" xfId="0" applyFont="1" applyBorder="1" applyAlignment="1">
      <alignment horizontal="center" vertical="center" wrapText="1"/>
    </xf>
    <xf numFmtId="0" fontId="62" fillId="0" borderId="37" xfId="0" applyFont="1" applyBorder="1" applyAlignment="1">
      <alignment horizontal="center" vertical="center" wrapText="1"/>
    </xf>
    <xf numFmtId="0" fontId="62" fillId="0" borderId="29" xfId="0" applyFont="1" applyBorder="1" applyAlignment="1">
      <alignment horizontal="center" vertical="center" wrapText="1"/>
    </xf>
    <xf numFmtId="0" fontId="62" fillId="0" borderId="27" xfId="0" applyFont="1" applyBorder="1" applyAlignment="1">
      <alignment horizontal="center" vertical="center" wrapText="1"/>
    </xf>
    <xf numFmtId="0" fontId="68" fillId="0" borderId="32" xfId="0" applyFont="1" applyBorder="1" applyAlignment="1">
      <alignment horizontal="justify" vertical="center" wrapText="1"/>
    </xf>
    <xf numFmtId="0" fontId="68" fillId="0" borderId="0" xfId="0" applyFont="1" applyAlignment="1">
      <alignment horizontal="justify" vertical="center" wrapText="1"/>
    </xf>
    <xf numFmtId="0" fontId="68" fillId="0" borderId="26" xfId="0" applyFont="1" applyBorder="1" applyAlignment="1">
      <alignment horizontal="justify" vertical="center" wrapText="1"/>
    </xf>
    <xf numFmtId="0" fontId="85" fillId="0" borderId="15" xfId="0" applyFont="1" applyBorder="1" applyAlignment="1">
      <alignment horizontal="center" vertical="center" wrapText="1"/>
    </xf>
    <xf numFmtId="0" fontId="85" fillId="0" borderId="13" xfId="0" applyFont="1" applyBorder="1" applyAlignment="1">
      <alignment horizontal="center" vertical="center" wrapText="1"/>
    </xf>
    <xf numFmtId="44" fontId="93" fillId="0" borderId="41" xfId="0" applyNumberFormat="1" applyFont="1" applyBorder="1" applyAlignment="1">
      <alignment horizontal="center" vertical="center" wrapText="1"/>
    </xf>
    <xf numFmtId="44" fontId="93" fillId="0" borderId="15" xfId="0" applyNumberFormat="1" applyFont="1" applyBorder="1" applyAlignment="1">
      <alignment horizontal="center" vertical="center" wrapText="1"/>
    </xf>
    <xf numFmtId="44" fontId="93" fillId="0" borderId="13" xfId="0" applyNumberFormat="1" applyFont="1" applyBorder="1" applyAlignment="1">
      <alignment horizontal="center" vertical="center" wrapText="1"/>
    </xf>
    <xf numFmtId="0" fontId="85" fillId="0" borderId="3" xfId="0" applyFont="1" applyBorder="1" applyAlignment="1">
      <alignment horizontal="center" vertical="center" wrapText="1"/>
    </xf>
    <xf numFmtId="0" fontId="85" fillId="0" borderId="1" xfId="0" applyFont="1" applyBorder="1" applyAlignment="1">
      <alignment horizontal="center" vertical="center" wrapText="1"/>
    </xf>
    <xf numFmtId="0" fontId="85" fillId="0" borderId="19" xfId="0" applyFont="1" applyBorder="1" applyAlignment="1">
      <alignment horizontal="center" vertical="center" wrapText="1"/>
    </xf>
    <xf numFmtId="0" fontId="85" fillId="0" borderId="14" xfId="0" applyFont="1" applyBorder="1" applyAlignment="1">
      <alignment horizontal="center" vertical="center" wrapText="1"/>
    </xf>
    <xf numFmtId="44" fontId="93" fillId="0" borderId="42" xfId="0" applyNumberFormat="1" applyFont="1" applyBorder="1" applyAlignment="1">
      <alignment horizontal="center" vertical="center" wrapText="1"/>
    </xf>
    <xf numFmtId="44" fontId="93" fillId="0" borderId="43" xfId="0" applyNumberFormat="1" applyFont="1" applyBorder="1" applyAlignment="1">
      <alignment horizontal="center" vertical="center" wrapText="1"/>
    </xf>
    <xf numFmtId="44" fontId="93" fillId="0" borderId="44" xfId="0" applyNumberFormat="1" applyFont="1" applyBorder="1" applyAlignment="1">
      <alignment horizontal="center" vertical="center" wrapText="1"/>
    </xf>
    <xf numFmtId="0" fontId="94" fillId="0" borderId="38" xfId="0" applyFont="1" applyBorder="1" applyAlignment="1">
      <alignment horizontal="center" vertical="center" wrapText="1"/>
    </xf>
    <xf numFmtId="0" fontId="94" fillId="0" borderId="39" xfId="0" applyFont="1" applyBorder="1" applyAlignment="1">
      <alignment horizontal="center" vertical="center" wrapText="1"/>
    </xf>
    <xf numFmtId="0" fontId="94" fillId="0" borderId="40" xfId="0" applyFont="1" applyBorder="1" applyAlignment="1">
      <alignment horizontal="center" vertical="center" wrapText="1"/>
    </xf>
    <xf numFmtId="0" fontId="70" fillId="0" borderId="32" xfId="0" applyFont="1" applyBorder="1" applyAlignment="1">
      <alignment horizontal="justify" vertical="center" wrapText="1"/>
    </xf>
    <xf numFmtId="0" fontId="70" fillId="0" borderId="0" xfId="0" applyFont="1" applyAlignment="1">
      <alignment horizontal="justify" vertical="center" wrapText="1"/>
    </xf>
    <xf numFmtId="0" fontId="70" fillId="0" borderId="26" xfId="0" applyFont="1" applyBorder="1" applyAlignment="1">
      <alignment horizontal="justify" vertical="center" wrapText="1"/>
    </xf>
    <xf numFmtId="0" fontId="0" fillId="37" borderId="37" xfId="0" applyFill="1" applyBorder="1" applyAlignment="1">
      <alignment vertical="top" wrapText="1"/>
    </xf>
    <xf numFmtId="0" fontId="0" fillId="37" borderId="27" xfId="0" applyFill="1" applyBorder="1" applyAlignment="1">
      <alignment vertical="top" wrapText="1"/>
    </xf>
    <xf numFmtId="0" fontId="67" fillId="37" borderId="39" xfId="0" applyFont="1" applyFill="1" applyBorder="1" applyAlignment="1">
      <alignment horizontal="center" vertical="center" wrapText="1"/>
    </xf>
    <xf numFmtId="0" fontId="67" fillId="37" borderId="40" xfId="0" applyFont="1" applyFill="1" applyBorder="1" applyAlignment="1">
      <alignment horizontal="center" vertical="center" wrapText="1"/>
    </xf>
    <xf numFmtId="0" fontId="67" fillId="37" borderId="0" xfId="0" applyFont="1" applyFill="1" applyAlignment="1">
      <alignment horizontal="center" vertical="center" wrapText="1"/>
    </xf>
    <xf numFmtId="0" fontId="67" fillId="37" borderId="26" xfId="0" applyFont="1" applyFill="1" applyBorder="1" applyAlignment="1">
      <alignment horizontal="center" vertical="center" wrapText="1"/>
    </xf>
    <xf numFmtId="0" fontId="0" fillId="37" borderId="0" xfId="0" applyFill="1" applyAlignment="1">
      <alignment vertical="top" wrapText="1"/>
    </xf>
    <xf numFmtId="0" fontId="0" fillId="37" borderId="26" xfId="0" applyFill="1" applyBorder="1" applyAlignment="1">
      <alignment vertical="top" wrapText="1"/>
    </xf>
    <xf numFmtId="0" fontId="0" fillId="37" borderId="29" xfId="0" applyFill="1" applyBorder="1" applyAlignment="1">
      <alignment vertical="top" wrapText="1"/>
    </xf>
    <xf numFmtId="0" fontId="67" fillId="37" borderId="38" xfId="0" applyFont="1" applyFill="1" applyBorder="1" applyAlignment="1">
      <alignment horizontal="center" vertical="center" wrapText="1"/>
    </xf>
    <xf numFmtId="0" fontId="67" fillId="37" borderId="32" xfId="0" applyFont="1" applyFill="1" applyBorder="1" applyAlignment="1">
      <alignment horizontal="center" vertical="center" wrapText="1"/>
    </xf>
    <xf numFmtId="0" fontId="67" fillId="37" borderId="37" xfId="0" applyFont="1" applyFill="1" applyBorder="1" applyAlignment="1">
      <alignment horizontal="center" vertical="center" wrapText="1"/>
    </xf>
    <xf numFmtId="0" fontId="67" fillId="37" borderId="29" xfId="0" applyFont="1" applyFill="1" applyBorder="1" applyAlignment="1">
      <alignment horizontal="center" vertical="center" wrapText="1"/>
    </xf>
    <xf numFmtId="0" fontId="67" fillId="37" borderId="27" xfId="0" applyFont="1" applyFill="1" applyBorder="1" applyAlignment="1">
      <alignment horizontal="center" vertical="center" wrapText="1"/>
    </xf>
    <xf numFmtId="0" fontId="91" fillId="0" borderId="32" xfId="0" applyFont="1" applyBorder="1" applyAlignment="1">
      <alignment horizontal="justify" vertical="center" wrapText="1"/>
    </xf>
    <xf numFmtId="0" fontId="91" fillId="0" borderId="0" xfId="0" applyFont="1" applyAlignment="1">
      <alignment horizontal="justify" vertical="center" wrapText="1"/>
    </xf>
    <xf numFmtId="0" fontId="91" fillId="0" borderId="26" xfId="0" applyFont="1" applyBorder="1" applyAlignment="1">
      <alignment horizontal="justify" vertical="center" wrapText="1"/>
    </xf>
    <xf numFmtId="0" fontId="92" fillId="0" borderId="32" xfId="0" applyFont="1" applyBorder="1" applyAlignment="1">
      <alignment horizontal="center" vertical="center" wrapText="1"/>
    </xf>
    <xf numFmtId="0" fontId="92" fillId="0" borderId="0" xfId="0" applyFont="1" applyAlignment="1">
      <alignment horizontal="center" vertical="center" wrapText="1"/>
    </xf>
    <xf numFmtId="0" fontId="92" fillId="0" borderId="26" xfId="0" applyFont="1" applyBorder="1" applyAlignment="1">
      <alignment horizontal="center" vertical="center" wrapText="1"/>
    </xf>
    <xf numFmtId="0" fontId="72" fillId="37" borderId="32" xfId="0" applyFont="1" applyFill="1" applyBorder="1" applyAlignment="1">
      <alignment horizontal="center" vertical="center" wrapText="1"/>
    </xf>
    <xf numFmtId="0" fontId="72" fillId="37" borderId="26" xfId="0" applyFont="1" applyFill="1" applyBorder="1" applyAlignment="1">
      <alignment horizontal="center" vertical="center" wrapText="1"/>
    </xf>
    <xf numFmtId="0" fontId="0" fillId="37" borderId="32" xfId="0" applyFill="1" applyBorder="1" applyAlignment="1">
      <alignment vertical="top" wrapText="1"/>
    </xf>
    <xf numFmtId="0" fontId="68" fillId="39" borderId="30" xfId="0" applyFont="1" applyFill="1" applyBorder="1" applyAlignment="1">
      <alignment horizontal="center" wrapText="1"/>
    </xf>
    <xf numFmtId="0" fontId="68" fillId="39" borderId="15" xfId="0" applyFont="1" applyFill="1" applyBorder="1" applyAlignment="1">
      <alignment horizontal="center" wrapText="1"/>
    </xf>
    <xf numFmtId="0" fontId="68" fillId="39" borderId="13" xfId="0" applyFont="1" applyFill="1" applyBorder="1" applyAlignment="1">
      <alignment horizontal="center" wrapText="1"/>
    </xf>
    <xf numFmtId="0" fontId="70" fillId="0" borderId="34" xfId="0" applyFont="1" applyBorder="1" applyAlignment="1">
      <alignment horizontal="center" vertical="center" wrapText="1"/>
    </xf>
    <xf numFmtId="0" fontId="70" fillId="0" borderId="35" xfId="0" applyFont="1" applyBorder="1" applyAlignment="1">
      <alignment horizontal="center" vertical="center" wrapText="1"/>
    </xf>
    <xf numFmtId="0" fontId="70" fillId="0" borderId="3" xfId="0" applyFont="1" applyBorder="1" applyAlignment="1">
      <alignment horizontal="center" vertical="center" wrapText="1"/>
    </xf>
    <xf numFmtId="0" fontId="70" fillId="0" borderId="1" xfId="0" applyFont="1" applyBorder="1" applyAlignment="1">
      <alignment horizontal="center" vertical="center" wrapText="1"/>
    </xf>
    <xf numFmtId="0" fontId="70" fillId="0" borderId="36" xfId="0" applyFont="1" applyBorder="1" applyAlignment="1">
      <alignment horizontal="center" vertical="center" wrapText="1"/>
    </xf>
    <xf numFmtId="0" fontId="70" fillId="0" borderId="28" xfId="0" applyFont="1" applyBorder="1" applyAlignment="1">
      <alignment horizontal="center" vertical="center" wrapText="1"/>
    </xf>
    <xf numFmtId="0" fontId="70" fillId="0" borderId="19" xfId="0" applyFont="1" applyBorder="1" applyAlignment="1">
      <alignment horizontal="center" vertical="center" wrapText="1"/>
    </xf>
    <xf numFmtId="0" fontId="70" fillId="0" borderId="14" xfId="0" applyFont="1" applyBorder="1" applyAlignment="1">
      <alignment horizontal="center" vertical="center" wrapText="1"/>
    </xf>
    <xf numFmtId="0" fontId="85" fillId="0" borderId="34" xfId="0" applyFont="1" applyBorder="1" applyAlignment="1">
      <alignment horizontal="center" vertical="center" wrapText="1"/>
    </xf>
    <xf numFmtId="0" fontId="85" fillId="0" borderId="35" xfId="0" applyFont="1" applyBorder="1" applyAlignment="1">
      <alignment horizontal="center" vertical="center" wrapText="1"/>
    </xf>
    <xf numFmtId="0" fontId="42" fillId="0" borderId="32" xfId="30" applyBorder="1" applyAlignment="1">
      <alignment horizontal="justify" vertical="center" wrapText="1"/>
    </xf>
    <xf numFmtId="0" fontId="42" fillId="0" borderId="0" xfId="30" applyAlignment="1">
      <alignment horizontal="justify" vertical="center" wrapText="1"/>
    </xf>
    <xf numFmtId="0" fontId="42" fillId="0" borderId="26" xfId="30" applyBorder="1" applyAlignment="1">
      <alignment horizontal="justify" vertical="center" wrapText="1"/>
    </xf>
    <xf numFmtId="0" fontId="87" fillId="0" borderId="37" xfId="0" applyFont="1" applyBorder="1" applyAlignment="1">
      <alignment horizontal="justify" vertical="center" wrapText="1"/>
    </xf>
    <xf numFmtId="0" fontId="87" fillId="0" borderId="29" xfId="0" applyFont="1" applyBorder="1" applyAlignment="1">
      <alignment horizontal="justify" vertical="center" wrapText="1"/>
    </xf>
    <xf numFmtId="0" fontId="87" fillId="0" borderId="27" xfId="0" applyFont="1" applyBorder="1" applyAlignment="1">
      <alignment horizontal="justify" vertical="center" wrapText="1"/>
    </xf>
    <xf numFmtId="0" fontId="85" fillId="0" borderId="32" xfId="0" applyFont="1" applyBorder="1" applyAlignment="1">
      <alignment horizontal="justify" vertical="center" wrapText="1"/>
    </xf>
    <xf numFmtId="0" fontId="85" fillId="0" borderId="0" xfId="0" applyFont="1" applyAlignment="1">
      <alignment horizontal="justify" vertical="center" wrapText="1"/>
    </xf>
    <xf numFmtId="0" fontId="85" fillId="0" borderId="26" xfId="0" applyFont="1" applyBorder="1" applyAlignment="1">
      <alignment horizontal="justify" vertical="center" wrapText="1"/>
    </xf>
    <xf numFmtId="0" fontId="67" fillId="0" borderId="32" xfId="0" applyFont="1" applyBorder="1" applyAlignment="1">
      <alignment horizontal="justify" vertical="center" wrapText="1"/>
    </xf>
    <xf numFmtId="0" fontId="67" fillId="0" borderId="0" xfId="0" applyFont="1" applyAlignment="1">
      <alignment horizontal="justify" vertical="center" wrapText="1"/>
    </xf>
    <xf numFmtId="0" fontId="67" fillId="0" borderId="26" xfId="0" applyFont="1" applyBorder="1" applyAlignment="1">
      <alignment horizontal="justify" vertical="center" wrapText="1"/>
    </xf>
    <xf numFmtId="0" fontId="70" fillId="0" borderId="38" xfId="0" applyFont="1" applyBorder="1" applyAlignment="1">
      <alignment horizontal="justify" vertical="center" wrapText="1"/>
    </xf>
    <xf numFmtId="0" fontId="70" fillId="0" borderId="37" xfId="0" applyFont="1" applyBorder="1" applyAlignment="1">
      <alignment horizontal="justify" vertical="center" wrapText="1"/>
    </xf>
    <xf numFmtId="0" fontId="88" fillId="0" borderId="39" xfId="0" applyFont="1" applyBorder="1" applyAlignment="1">
      <alignment horizontal="center" vertical="center" wrapText="1"/>
    </xf>
    <xf numFmtId="0" fontId="88" fillId="0" borderId="40" xfId="0" applyFont="1" applyBorder="1" applyAlignment="1">
      <alignment horizontal="center" vertical="center" wrapText="1"/>
    </xf>
    <xf numFmtId="0" fontId="90" fillId="0" borderId="0" xfId="0" applyFont="1" applyAlignment="1">
      <alignment horizontal="justify" vertical="center" wrapText="1"/>
    </xf>
    <xf numFmtId="0" fontId="90" fillId="0" borderId="26" xfId="0" applyFont="1" applyBorder="1" applyAlignment="1">
      <alignment horizontal="justify" vertical="center" wrapText="1"/>
    </xf>
    <xf numFmtId="0" fontId="88" fillId="0" borderId="0" xfId="0" applyFont="1" applyAlignment="1">
      <alignment horizontal="center" vertical="center" wrapText="1"/>
    </xf>
    <xf numFmtId="0" fontId="88" fillId="0" borderId="26" xfId="0" applyFont="1" applyBorder="1" applyAlignment="1">
      <alignment horizontal="center" vertical="center" wrapText="1"/>
    </xf>
    <xf numFmtId="0" fontId="88" fillId="0" borderId="38" xfId="0" applyFont="1" applyBorder="1" applyAlignment="1">
      <alignment horizontal="justify" vertical="center" wrapText="1"/>
    </xf>
    <xf numFmtId="0" fontId="88" fillId="0" borderId="39" xfId="0" applyFont="1" applyBorder="1" applyAlignment="1">
      <alignment horizontal="justify" vertical="center" wrapText="1"/>
    </xf>
    <xf numFmtId="0" fontId="88" fillId="0" borderId="40" xfId="0" applyFont="1" applyBorder="1" applyAlignment="1">
      <alignment horizontal="justify" vertical="center" wrapText="1"/>
    </xf>
    <xf numFmtId="0" fontId="51" fillId="0" borderId="20" xfId="0" applyFont="1" applyBorder="1" applyAlignment="1">
      <alignment horizontal="center"/>
    </xf>
    <xf numFmtId="0" fontId="51" fillId="49" borderId="7" xfId="0" applyFont="1" applyFill="1" applyBorder="1" applyAlignment="1">
      <alignment horizontal="center" vertical="center" wrapText="1"/>
    </xf>
    <xf numFmtId="0" fontId="51" fillId="47" borderId="39" xfId="0" applyFont="1" applyFill="1" applyBorder="1" applyAlignment="1">
      <alignment horizontal="center"/>
    </xf>
    <xf numFmtId="0" fontId="51" fillId="47" borderId="40" xfId="0" applyFont="1" applyFill="1" applyBorder="1" applyAlignment="1">
      <alignment horizontal="center"/>
    </xf>
    <xf numFmtId="0" fontId="51" fillId="47" borderId="37" xfId="0" applyFont="1" applyFill="1" applyBorder="1" applyAlignment="1">
      <alignment horizontal="center"/>
    </xf>
    <xf numFmtId="0" fontId="51" fillId="47" borderId="29" xfId="0" applyFont="1" applyFill="1" applyBorder="1" applyAlignment="1">
      <alignment horizontal="center"/>
    </xf>
    <xf numFmtId="0" fontId="51" fillId="47" borderId="27" xfId="0" applyFont="1" applyFill="1" applyBorder="1" applyAlignment="1">
      <alignment horizontal="center"/>
    </xf>
    <xf numFmtId="0" fontId="65" fillId="0" borderId="51" xfId="0" applyFont="1" applyBorder="1" applyAlignment="1">
      <alignment horizontal="center" vertical="center" wrapText="1"/>
    </xf>
    <xf numFmtId="0" fontId="65" fillId="0" borderId="4" xfId="0" applyFont="1" applyBorder="1" applyAlignment="1">
      <alignment horizontal="center" vertical="center" wrapText="1"/>
    </xf>
    <xf numFmtId="0" fontId="65" fillId="0" borderId="21" xfId="0" applyFont="1" applyBorder="1" applyAlignment="1">
      <alignment horizontal="center" vertical="center" wrapText="1"/>
    </xf>
    <xf numFmtId="0" fontId="65" fillId="0" borderId="7" xfId="0" applyFont="1" applyBorder="1" applyAlignment="1">
      <alignment horizontal="center" vertical="center" wrapText="1"/>
    </xf>
    <xf numFmtId="0" fontId="51" fillId="34" borderId="21" xfId="0" applyFont="1" applyFill="1" applyBorder="1" applyAlignment="1">
      <alignment horizontal="center" vertical="center" wrapText="1"/>
    </xf>
    <xf numFmtId="0" fontId="51" fillId="34" borderId="7" xfId="0" applyFont="1" applyFill="1" applyBorder="1" applyAlignment="1">
      <alignment horizontal="center" vertical="center" wrapText="1"/>
    </xf>
    <xf numFmtId="0" fontId="51" fillId="34" borderId="7" xfId="0" applyFont="1" applyFill="1" applyBorder="1" applyAlignment="1">
      <alignment horizontal="center" vertical="center"/>
    </xf>
    <xf numFmtId="0" fontId="110" fillId="0" borderId="16" xfId="0" applyFont="1" applyBorder="1" applyAlignment="1">
      <alignment horizontal="center" vertical="center" textRotation="255"/>
    </xf>
    <xf numFmtId="0" fontId="110" fillId="0" borderId="3" xfId="0" applyFont="1" applyBorder="1" applyAlignment="1">
      <alignment horizontal="center" vertical="center" textRotation="255"/>
    </xf>
    <xf numFmtId="0" fontId="110" fillId="0" borderId="19" xfId="0" applyFont="1" applyBorder="1" applyAlignment="1">
      <alignment horizontal="center" vertical="center" textRotation="255"/>
    </xf>
    <xf numFmtId="0" fontId="111" fillId="48" borderId="16" xfId="0" applyFont="1" applyFill="1" applyBorder="1" applyAlignment="1">
      <alignment horizontal="center" vertical="center" textRotation="255"/>
    </xf>
    <xf numFmtId="0" fontId="111" fillId="48" borderId="18" xfId="0" applyFont="1" applyFill="1" applyBorder="1" applyAlignment="1">
      <alignment horizontal="center" vertical="center" textRotation="255"/>
    </xf>
    <xf numFmtId="0" fontId="111" fillId="48" borderId="3" xfId="0" applyFont="1" applyFill="1" applyBorder="1" applyAlignment="1">
      <alignment horizontal="center" vertical="center" textRotation="255"/>
    </xf>
    <xf numFmtId="0" fontId="111" fillId="48" borderId="1" xfId="0" applyFont="1" applyFill="1" applyBorder="1" applyAlignment="1">
      <alignment horizontal="center" vertical="center" textRotation="255"/>
    </xf>
    <xf numFmtId="0" fontId="111" fillId="48" borderId="19" xfId="0" applyFont="1" applyFill="1" applyBorder="1" applyAlignment="1">
      <alignment horizontal="center" vertical="center" textRotation="255"/>
    </xf>
    <xf numFmtId="0" fontId="111" fillId="48" borderId="14" xfId="0" applyFont="1" applyFill="1" applyBorder="1" applyAlignment="1">
      <alignment horizontal="center" vertical="center" textRotation="255"/>
    </xf>
    <xf numFmtId="0" fontId="51" fillId="34" borderId="49" xfId="0" applyFont="1" applyFill="1" applyBorder="1" applyAlignment="1">
      <alignment horizontal="center" vertical="center" wrapText="1"/>
    </xf>
    <xf numFmtId="0" fontId="51" fillId="34" borderId="50" xfId="0" applyFont="1" applyFill="1" applyBorder="1" applyAlignment="1">
      <alignment horizontal="center" vertical="center" wrapText="1"/>
    </xf>
    <xf numFmtId="0" fontId="51" fillId="34" borderId="52" xfId="0" applyFont="1" applyFill="1" applyBorder="1" applyAlignment="1">
      <alignment horizontal="center" vertical="center" wrapText="1"/>
    </xf>
    <xf numFmtId="0" fontId="51" fillId="34" borderId="4" xfId="0" applyFont="1" applyFill="1" applyBorder="1" applyAlignment="1">
      <alignment horizontal="center" vertical="center" wrapText="1"/>
    </xf>
    <xf numFmtId="0" fontId="112" fillId="0" borderId="16" xfId="0" applyFont="1" applyBorder="1" applyAlignment="1">
      <alignment horizontal="center" vertical="center" textRotation="255" wrapText="1"/>
    </xf>
    <xf numFmtId="0" fontId="112" fillId="0" borderId="3" xfId="0" applyFont="1" applyBorder="1" applyAlignment="1">
      <alignment horizontal="center" vertical="center" textRotation="255" wrapText="1"/>
    </xf>
    <xf numFmtId="0" fontId="112" fillId="0" borderId="19" xfId="0" applyFont="1" applyBorder="1" applyAlignment="1">
      <alignment horizontal="center" vertical="center" textRotation="255" wrapText="1"/>
    </xf>
    <xf numFmtId="0" fontId="53" fillId="48" borderId="16" xfId="0" applyFont="1" applyFill="1" applyBorder="1" applyAlignment="1">
      <alignment horizontal="center" vertical="center" textRotation="255" wrapText="1"/>
    </xf>
    <xf numFmtId="0" fontId="53" fillId="48" borderId="18" xfId="0" applyFont="1" applyFill="1" applyBorder="1" applyAlignment="1">
      <alignment horizontal="center" vertical="center" textRotation="255" wrapText="1"/>
    </xf>
    <xf numFmtId="0" fontId="53" fillId="48" borderId="3" xfId="0" applyFont="1" applyFill="1" applyBorder="1" applyAlignment="1">
      <alignment horizontal="center" vertical="center" textRotation="255" wrapText="1"/>
    </xf>
    <xf numFmtId="0" fontId="53" fillId="48" borderId="0" xfId="0" applyFont="1" applyFill="1" applyAlignment="1">
      <alignment horizontal="center" vertical="center" textRotation="255" wrapText="1"/>
    </xf>
    <xf numFmtId="0" fontId="53" fillId="48" borderId="1" xfId="0" applyFont="1" applyFill="1" applyBorder="1" applyAlignment="1">
      <alignment horizontal="center" vertical="center" textRotation="255" wrapText="1"/>
    </xf>
    <xf numFmtId="0" fontId="53" fillId="48" borderId="19" xfId="0" applyFont="1" applyFill="1" applyBorder="1" applyAlignment="1">
      <alignment horizontal="center" vertical="center" textRotation="255" wrapText="1"/>
    </xf>
    <xf numFmtId="0" fontId="53" fillId="48" borderId="14" xfId="0" applyFont="1" applyFill="1" applyBorder="1" applyAlignment="1">
      <alignment horizontal="center" vertical="center" textRotation="255" wrapText="1"/>
    </xf>
    <xf numFmtId="0" fontId="109" fillId="48" borderId="0" xfId="0" applyFont="1" applyFill="1" applyAlignment="1">
      <alignment horizontal="center" vertical="center" textRotation="255" wrapText="1"/>
    </xf>
    <xf numFmtId="0" fontId="51" fillId="34" borderId="0" xfId="0" applyFont="1" applyFill="1" applyAlignment="1">
      <alignment horizontal="center" vertical="center" wrapText="1"/>
    </xf>
    <xf numFmtId="0" fontId="62" fillId="47" borderId="0" xfId="0" applyFont="1" applyFill="1" applyAlignment="1">
      <alignment horizontal="center" vertical="center"/>
    </xf>
    <xf numFmtId="0" fontId="62" fillId="0" borderId="0" xfId="0" applyFont="1" applyAlignment="1">
      <alignment horizontal="left"/>
    </xf>
    <xf numFmtId="0" fontId="113" fillId="50" borderId="0" xfId="0" applyFont="1" applyFill="1" applyAlignment="1">
      <alignment horizontal="center"/>
    </xf>
    <xf numFmtId="0" fontId="113" fillId="50" borderId="0" xfId="0" applyFont="1" applyFill="1" applyAlignment="1">
      <alignment horizontal="center" wrapText="1"/>
    </xf>
    <xf numFmtId="0" fontId="76" fillId="0" borderId="0" xfId="0" applyFont="1" applyAlignment="1">
      <alignment horizontal="center"/>
    </xf>
    <xf numFmtId="0" fontId="62" fillId="0" borderId="33" xfId="0" applyFont="1" applyBorder="1" applyAlignment="1">
      <alignment horizontal="center" vertical="center" wrapText="1"/>
    </xf>
    <xf numFmtId="0" fontId="62" fillId="0" borderId="12" xfId="0" applyFont="1" applyBorder="1" applyAlignment="1">
      <alignment horizontal="center" vertical="center" wrapText="1"/>
    </xf>
    <xf numFmtId="0" fontId="62" fillId="49" borderId="0" xfId="0" applyFont="1" applyFill="1" applyAlignment="1">
      <alignment horizontal="center" vertical="center"/>
    </xf>
    <xf numFmtId="0" fontId="62" fillId="49" borderId="0" xfId="0" applyFont="1" applyFill="1" applyAlignment="1">
      <alignment horizontal="center" vertical="center" wrapText="1"/>
    </xf>
    <xf numFmtId="0" fontId="79" fillId="0" borderId="0" xfId="33" applyFont="1" applyAlignment="1">
      <alignment horizontal="center" vertical="center"/>
    </xf>
    <xf numFmtId="0" fontId="32" fillId="44" borderId="63" xfId="0" applyFont="1" applyFill="1" applyBorder="1" applyAlignment="1">
      <alignment horizontal="left" vertical="top" wrapText="1"/>
    </xf>
    <xf numFmtId="0" fontId="32" fillId="44" borderId="65" xfId="0" applyFont="1" applyFill="1" applyBorder="1" applyAlignment="1">
      <alignment horizontal="left" vertical="top" wrapText="1"/>
    </xf>
    <xf numFmtId="0" fontId="32" fillId="44" borderId="64" xfId="0" applyFont="1" applyFill="1" applyBorder="1" applyAlignment="1">
      <alignment horizontal="left" vertical="top" wrapText="1"/>
    </xf>
    <xf numFmtId="0" fontId="30" fillId="0" borderId="0" xfId="0" applyFont="1" applyAlignment="1">
      <alignment horizontal="right" vertical="top" wrapText="1" indent="2"/>
    </xf>
    <xf numFmtId="0" fontId="31" fillId="0" borderId="66" xfId="0" applyFont="1" applyBorder="1" applyAlignment="1">
      <alignment horizontal="left" vertical="top" wrapText="1" indent="1"/>
    </xf>
    <xf numFmtId="0" fontId="31" fillId="43" borderId="63" xfId="0" applyFont="1" applyFill="1" applyBorder="1" applyAlignment="1">
      <alignment horizontal="center" vertical="top" wrapText="1"/>
    </xf>
    <xf numFmtId="0" fontId="31" fillId="43" borderId="65" xfId="0" applyFont="1" applyFill="1" applyBorder="1" applyAlignment="1">
      <alignment horizontal="center" vertical="top" wrapText="1"/>
    </xf>
    <xf numFmtId="0" fontId="31" fillId="43" borderId="64" xfId="0" applyFont="1" applyFill="1" applyBorder="1" applyAlignment="1">
      <alignment horizontal="center" vertical="top" wrapText="1"/>
    </xf>
    <xf numFmtId="0" fontId="31" fillId="43" borderId="63" xfId="0" applyFont="1" applyFill="1" applyBorder="1" applyAlignment="1">
      <alignment horizontal="left" vertical="top" wrapText="1"/>
    </xf>
    <xf numFmtId="0" fontId="31" fillId="43" borderId="64" xfId="0" applyFont="1" applyFill="1" applyBorder="1" applyAlignment="1">
      <alignment horizontal="left" vertical="top" wrapText="1"/>
    </xf>
    <xf numFmtId="0" fontId="32" fillId="42" borderId="63" xfId="0" applyFont="1" applyFill="1" applyBorder="1" applyAlignment="1">
      <alignment horizontal="left" vertical="top" wrapText="1"/>
    </xf>
    <xf numFmtId="0" fontId="32" fillId="42" borderId="65" xfId="0" applyFont="1" applyFill="1" applyBorder="1" applyAlignment="1">
      <alignment horizontal="left" vertical="top" wrapText="1"/>
    </xf>
    <xf numFmtId="0" fontId="32" fillId="42" borderId="64" xfId="0" applyFont="1" applyFill="1" applyBorder="1" applyAlignment="1">
      <alignment horizontal="left" vertical="top" wrapText="1"/>
    </xf>
    <xf numFmtId="0" fontId="32" fillId="0" borderId="63" xfId="0" applyFont="1" applyBorder="1" applyAlignment="1">
      <alignment horizontal="left" vertical="top" wrapText="1"/>
    </xf>
    <xf numFmtId="0" fontId="32" fillId="0" borderId="65" xfId="0" applyFont="1" applyBorder="1" applyAlignment="1">
      <alignment horizontal="left" vertical="top" wrapText="1"/>
    </xf>
    <xf numFmtId="0" fontId="32" fillId="0" borderId="64" xfId="0" applyFont="1" applyBorder="1" applyAlignment="1">
      <alignment horizontal="left" vertical="top" wrapText="1"/>
    </xf>
    <xf numFmtId="0" fontId="32" fillId="35" borderId="63" xfId="0" applyFont="1" applyFill="1" applyBorder="1" applyAlignment="1">
      <alignment horizontal="left" vertical="top" wrapText="1"/>
    </xf>
    <xf numFmtId="0" fontId="32" fillId="35" borderId="65" xfId="0" applyFont="1" applyFill="1" applyBorder="1" applyAlignment="1">
      <alignment horizontal="left" vertical="top" wrapText="1"/>
    </xf>
    <xf numFmtId="0" fontId="32" fillId="35" borderId="64" xfId="0" applyFont="1" applyFill="1" applyBorder="1" applyAlignment="1">
      <alignment horizontal="left" vertical="top" wrapText="1"/>
    </xf>
    <xf numFmtId="8" fontId="84" fillId="0" borderId="63" xfId="0" applyNumberFormat="1" applyFont="1" applyBorder="1" applyAlignment="1">
      <alignment horizontal="left" wrapText="1"/>
    </xf>
    <xf numFmtId="0" fontId="84" fillId="0" borderId="64" xfId="0" applyFont="1" applyBorder="1" applyAlignment="1">
      <alignment horizontal="left" wrapText="1"/>
    </xf>
    <xf numFmtId="0" fontId="83" fillId="0" borderId="0" xfId="0" applyFont="1" applyAlignment="1">
      <alignment horizontal="left" vertical="top" wrapText="1"/>
    </xf>
    <xf numFmtId="0" fontId="79" fillId="0" borderId="7" xfId="33" applyFont="1" applyBorder="1" applyAlignment="1">
      <alignment horizontal="center" vertical="center"/>
    </xf>
    <xf numFmtId="10" fontId="77" fillId="40" borderId="14" xfId="0" applyNumberFormat="1" applyFont="1" applyFill="1" applyBorder="1" applyAlignment="1">
      <alignment horizontal="center" vertical="center" wrapText="1"/>
    </xf>
    <xf numFmtId="168" fontId="76" fillId="40" borderId="14" xfId="35" applyNumberFormat="1" applyFont="1" applyFill="1" applyBorder="1" applyAlignment="1">
      <alignment horizontal="center" vertical="center" wrapText="1"/>
    </xf>
  </cellXfs>
  <cellStyles count="62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Moeda 2" xfId="31"/>
    <cellStyle name="Normal" xfId="0" builtinId="0"/>
    <cellStyle name="Normal 2" xfId="32"/>
    <cellStyle name="Normal 5" xfId="33"/>
    <cellStyle name="Nota" xfId="34" builtinId="10" customBuiltin="1"/>
    <cellStyle name="Porcentagem" xfId="35" builtinId="5"/>
    <cellStyle name="Porcentagem 2" xfId="36"/>
    <cellStyle name="Saída" xfId="37" builtinId="21" customBuiltin="1"/>
    <cellStyle name="Texto de Aviso" xfId="38" builtinId="11" customBuiltin="1"/>
    <cellStyle name="Texto Explicativo" xfId="39" builtinId="53" customBuiltin="1"/>
    <cellStyle name="Título" xfId="40" builtinId="15" customBuiltin="1"/>
    <cellStyle name="Título 1" xfId="41" builtinId="16" customBuiltin="1"/>
    <cellStyle name="Título 2" xfId="42" builtinId="17" customBuiltin="1"/>
    <cellStyle name="Título 3" xfId="43" builtinId="18" customBuiltin="1"/>
    <cellStyle name="Título 4" xfId="44" builtinId="19" customBuiltin="1"/>
    <cellStyle name="Total" xfId="45" builtinId="25" customBuiltin="1"/>
    <cellStyle name="Vírgula 2" xfId="46"/>
    <cellStyle name="Vírgula 3" xfId="47"/>
    <cellStyle name="Vírgula 3 2" xfId="48"/>
    <cellStyle name="Vírgula 3 2 2" xfId="49"/>
    <cellStyle name="Vírgula 3 3" xfId="50"/>
    <cellStyle name="Vírgula 4" xfId="51"/>
    <cellStyle name="Vírgula 4 2" xfId="52"/>
    <cellStyle name="Vírgula 4 2 2" xfId="53"/>
    <cellStyle name="Vírgula 4 3" xfId="54"/>
    <cellStyle name="Vírgula 5" xfId="55"/>
    <cellStyle name="Vírgula 5 2" xfId="56"/>
    <cellStyle name="Vírgula 5 2 2" xfId="57"/>
    <cellStyle name="Vírgula 5 3" xfId="58"/>
    <cellStyle name="Vírgula 6" xfId="59"/>
    <cellStyle name="Vírgula 6 2" xfId="60"/>
    <cellStyle name="Vírgula 7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466725</xdr:colOff>
      <xdr:row>4</xdr:row>
      <xdr:rowOff>114300</xdr:rowOff>
    </xdr:to>
    <xdr:pic>
      <xdr:nvPicPr>
        <xdr:cNvPr id="1436" name="Imagem 4">
          <a:extLst>
            <a:ext uri="{FF2B5EF4-FFF2-40B4-BE49-F238E27FC236}">
              <a16:creationId xmlns:a16="http://schemas.microsoft.com/office/drawing/2014/main" id="{4183F233-9D93-4FFB-BBE3-E0284DC54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410"/>
        <a:stretch>
          <a:fillRect/>
        </a:stretch>
      </xdr:blipFill>
      <xdr:spPr bwMode="auto">
        <a:xfrm>
          <a:off x="0" y="600075"/>
          <a:ext cx="466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466725</xdr:colOff>
      <xdr:row>42</xdr:row>
      <xdr:rowOff>133350</xdr:rowOff>
    </xdr:to>
    <xdr:pic>
      <xdr:nvPicPr>
        <xdr:cNvPr id="1437" name="Imagem 5">
          <a:extLst>
            <a:ext uri="{FF2B5EF4-FFF2-40B4-BE49-F238E27FC236}">
              <a16:creationId xmlns:a16="http://schemas.microsoft.com/office/drawing/2014/main" id="{A6B27779-028C-4D1D-983D-E5E865D71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410"/>
        <a:stretch>
          <a:fillRect/>
        </a:stretch>
      </xdr:blipFill>
      <xdr:spPr bwMode="auto">
        <a:xfrm>
          <a:off x="0" y="13677900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466725</xdr:colOff>
      <xdr:row>86</xdr:row>
      <xdr:rowOff>133350</xdr:rowOff>
    </xdr:to>
    <xdr:pic>
      <xdr:nvPicPr>
        <xdr:cNvPr id="1438" name="Imagem 6">
          <a:extLst>
            <a:ext uri="{FF2B5EF4-FFF2-40B4-BE49-F238E27FC236}">
              <a16:creationId xmlns:a16="http://schemas.microsoft.com/office/drawing/2014/main" id="{0B66E184-A1F3-42D3-BE5B-A7B3BBCB6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410"/>
        <a:stretch>
          <a:fillRect/>
        </a:stretch>
      </xdr:blipFill>
      <xdr:spPr bwMode="auto">
        <a:xfrm>
          <a:off x="0" y="14106525"/>
          <a:ext cx="466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ei.fazenda.rj.gov.br/sei/controlador.php?acao=procedimento_trabalhar&amp;acao_origem=procedimento_controlar&amp;acao_retorno=procedimento_controlar&amp;id_procedimento=25793&amp;infra_sistema=100000100&amp;infra_unidade_atual=110000565&amp;infra_hash=3b20e376ee255c08d8663a9cb5408f671a44f498e7d53fcc6ef05b74911bc672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C1:M67"/>
  <sheetViews>
    <sheetView tabSelected="1" view="pageBreakPreview" topLeftCell="A40" zoomScale="80" zoomScaleNormal="80" zoomScaleSheetLayoutView="80" workbookViewId="0">
      <selection activeCell="C50" sqref="C50:I50"/>
    </sheetView>
  </sheetViews>
  <sheetFormatPr defaultRowHeight="14.5"/>
  <cols>
    <col min="1" max="2" width="9.1796875" customWidth="1"/>
    <col min="3" max="3" width="39.7265625" customWidth="1"/>
    <col min="4" max="4" width="10.453125" customWidth="1"/>
    <col min="5" max="5" width="16.54296875" customWidth="1"/>
    <col min="6" max="6" width="13" customWidth="1"/>
    <col min="7" max="7" width="17.453125" customWidth="1"/>
    <col min="8" max="8" width="17.54296875" customWidth="1"/>
    <col min="9" max="9" width="34.26953125" bestFit="1" customWidth="1"/>
    <col min="11" max="11" width="31.7265625" customWidth="1"/>
    <col min="12" max="12" width="13.453125" customWidth="1"/>
    <col min="13" max="13" width="30.54296875" customWidth="1"/>
  </cols>
  <sheetData>
    <row r="1" spans="3:9" ht="15" thickTop="1">
      <c r="C1" s="258" t="s">
        <v>38</v>
      </c>
      <c r="D1" s="259"/>
      <c r="E1" s="259"/>
      <c r="F1" s="259"/>
      <c r="G1" s="259"/>
      <c r="H1" s="259"/>
      <c r="I1" s="260"/>
    </row>
    <row r="2" spans="3:9" ht="15" thickBot="1">
      <c r="C2" s="261"/>
      <c r="D2" s="262"/>
      <c r="E2" s="262"/>
      <c r="F2" s="262"/>
      <c r="G2" s="262"/>
      <c r="H2" s="262"/>
      <c r="I2" s="263"/>
    </row>
    <row r="3" spans="3:9" ht="15" thickTop="1">
      <c r="C3" s="245" t="s">
        <v>29</v>
      </c>
      <c r="D3" s="245"/>
      <c r="E3" s="245"/>
      <c r="F3" s="245"/>
      <c r="G3" s="245"/>
      <c r="H3" s="245"/>
      <c r="I3" s="245"/>
    </row>
    <row r="4" spans="3:9">
      <c r="C4" s="245"/>
      <c r="D4" s="245"/>
      <c r="E4" s="245"/>
      <c r="F4" s="245"/>
      <c r="G4" s="245"/>
      <c r="H4" s="245"/>
      <c r="I4" s="245"/>
    </row>
    <row r="5" spans="3:9" ht="15" thickBot="1">
      <c r="C5" s="245"/>
      <c r="D5" s="245"/>
      <c r="E5" s="245"/>
      <c r="F5" s="245"/>
      <c r="G5" s="245"/>
      <c r="H5" s="245"/>
      <c r="I5" s="245"/>
    </row>
    <row r="6" spans="3:9" ht="25.5" customHeight="1" thickBot="1">
      <c r="C6" s="270" t="s">
        <v>21</v>
      </c>
      <c r="D6" s="270" t="s">
        <v>22</v>
      </c>
      <c r="E6" s="270" t="s">
        <v>31</v>
      </c>
      <c r="F6" s="1"/>
      <c r="G6" s="265" t="s">
        <v>23</v>
      </c>
      <c r="H6" s="266"/>
      <c r="I6" s="267"/>
    </row>
    <row r="7" spans="3:9" ht="31.5" thickBot="1">
      <c r="C7" s="271"/>
      <c r="D7" s="271"/>
      <c r="E7" s="271"/>
      <c r="F7" s="18"/>
      <c r="G7" s="19" t="s">
        <v>32</v>
      </c>
      <c r="H7" s="20" t="s">
        <v>24</v>
      </c>
      <c r="I7" s="21" t="s">
        <v>25</v>
      </c>
    </row>
    <row r="8" spans="3:9" ht="35.15" customHeight="1">
      <c r="C8" s="17" t="s">
        <v>2</v>
      </c>
      <c r="D8" s="22">
        <v>1</v>
      </c>
      <c r="E8" s="23"/>
      <c r="F8" s="24"/>
      <c r="G8" s="25">
        <f>'QUANTITATIVO HOMEM'!O8</f>
        <v>0</v>
      </c>
      <c r="H8" s="160">
        <f>ROUND(E8*G8,2)</f>
        <v>0</v>
      </c>
      <c r="I8" s="25">
        <f>ROUND(D8*E8*G8,2)</f>
        <v>0</v>
      </c>
    </row>
    <row r="9" spans="3:9" ht="35.15" customHeight="1">
      <c r="C9" s="17" t="s">
        <v>3</v>
      </c>
      <c r="D9" s="22">
        <v>1</v>
      </c>
      <c r="E9" s="23"/>
      <c r="F9" s="24"/>
      <c r="G9" s="25">
        <f>'QUANTITATIVO HOMEM'!O12</f>
        <v>0</v>
      </c>
      <c r="H9" s="160">
        <f t="shared" ref="H9:H18" si="0">ROUND(E9*G9,2)</f>
        <v>0</v>
      </c>
      <c r="I9" s="25">
        <f t="shared" ref="I9:I18" si="1">ROUND(D9*E9*G9,2)</f>
        <v>0</v>
      </c>
    </row>
    <row r="10" spans="3:9" ht="35.15" customHeight="1">
      <c r="C10" s="17" t="s">
        <v>4</v>
      </c>
      <c r="D10" s="22">
        <v>1</v>
      </c>
      <c r="E10" s="23"/>
      <c r="F10" s="24"/>
      <c r="G10" s="25">
        <f>'QUANTITATIVO HOMEM'!O16</f>
        <v>0</v>
      </c>
      <c r="H10" s="160">
        <f t="shared" si="0"/>
        <v>0</v>
      </c>
      <c r="I10" s="25">
        <f t="shared" si="1"/>
        <v>0</v>
      </c>
    </row>
    <row r="11" spans="3:9" ht="35.15" customHeight="1">
      <c r="C11" s="17" t="s">
        <v>5</v>
      </c>
      <c r="D11" s="22">
        <v>1</v>
      </c>
      <c r="E11" s="23"/>
      <c r="F11" s="24"/>
      <c r="G11" s="25">
        <f>'QUANTITATIVO HOMEM'!O20</f>
        <v>0</v>
      </c>
      <c r="H11" s="160">
        <f t="shared" si="0"/>
        <v>0</v>
      </c>
      <c r="I11" s="25">
        <f t="shared" si="1"/>
        <v>0</v>
      </c>
    </row>
    <row r="12" spans="3:9" ht="35.15" customHeight="1">
      <c r="C12" s="17" t="s">
        <v>6</v>
      </c>
      <c r="D12" s="22">
        <v>1</v>
      </c>
      <c r="E12" s="23"/>
      <c r="F12" s="24"/>
      <c r="G12" s="25">
        <f>'QUANTITATIVO HOMEM'!O24</f>
        <v>0</v>
      </c>
      <c r="H12" s="160">
        <f t="shared" si="0"/>
        <v>0</v>
      </c>
      <c r="I12" s="25">
        <f t="shared" si="1"/>
        <v>0</v>
      </c>
    </row>
    <row r="13" spans="3:9" ht="35.15" customHeight="1">
      <c r="C13" s="17" t="s">
        <v>467</v>
      </c>
      <c r="D13" s="22">
        <v>1</v>
      </c>
      <c r="E13" s="23"/>
      <c r="F13" s="24"/>
      <c r="G13" s="25">
        <f>'QUANTITATIVO HOMEM'!O28</f>
        <v>0</v>
      </c>
      <c r="H13" s="160">
        <f>ROUND(E13*G13,2)</f>
        <v>0</v>
      </c>
      <c r="I13" s="25">
        <f t="shared" si="1"/>
        <v>0</v>
      </c>
    </row>
    <row r="14" spans="3:9" ht="35.15" customHeight="1">
      <c r="C14" s="17" t="s">
        <v>468</v>
      </c>
      <c r="D14" s="22">
        <v>1</v>
      </c>
      <c r="E14" s="23"/>
      <c r="F14" s="24"/>
      <c r="G14" s="25">
        <f>'QUANTITATIVO HOMEM'!O32</f>
        <v>0</v>
      </c>
      <c r="H14" s="160">
        <f>ROUND(E14*G14,2)</f>
        <v>0</v>
      </c>
      <c r="I14" s="25">
        <f t="shared" si="1"/>
        <v>0</v>
      </c>
    </row>
    <row r="15" spans="3:9" ht="35.15" customHeight="1">
      <c r="C15" s="17" t="s">
        <v>466</v>
      </c>
      <c r="D15" s="22">
        <v>1</v>
      </c>
      <c r="E15" s="23"/>
      <c r="F15" s="24"/>
      <c r="G15" s="25">
        <f>'QUANTITATIVO HOMEM'!O36</f>
        <v>0</v>
      </c>
      <c r="H15" s="160">
        <f t="shared" si="0"/>
        <v>0</v>
      </c>
      <c r="I15" s="25">
        <f t="shared" si="1"/>
        <v>0</v>
      </c>
    </row>
    <row r="16" spans="3:9" ht="35.15" customHeight="1">
      <c r="C16" s="17" t="s">
        <v>0</v>
      </c>
      <c r="D16" s="22">
        <v>1</v>
      </c>
      <c r="E16" s="23"/>
      <c r="F16" s="24"/>
      <c r="G16" s="25">
        <f>'QUANTITATIVO HOMEM'!O40</f>
        <v>0</v>
      </c>
      <c r="H16" s="160">
        <f t="shared" si="0"/>
        <v>0</v>
      </c>
      <c r="I16" s="25">
        <f t="shared" si="1"/>
        <v>0</v>
      </c>
    </row>
    <row r="17" spans="3:9" ht="35.15" customHeight="1">
      <c r="C17" s="17" t="s">
        <v>7</v>
      </c>
      <c r="D17" s="22">
        <v>1</v>
      </c>
      <c r="E17" s="23"/>
      <c r="F17" s="24"/>
      <c r="G17" s="25">
        <f>'QUANTITATIVO HOMEM'!O44</f>
        <v>0</v>
      </c>
      <c r="H17" s="160">
        <f t="shared" si="0"/>
        <v>0</v>
      </c>
      <c r="I17" s="25">
        <f t="shared" si="1"/>
        <v>0</v>
      </c>
    </row>
    <row r="18" spans="3:9" ht="35.15" customHeight="1" thickBot="1">
      <c r="C18" s="17" t="s">
        <v>1</v>
      </c>
      <c r="D18" s="22">
        <v>1</v>
      </c>
      <c r="E18" s="23"/>
      <c r="F18" s="24"/>
      <c r="G18" s="25">
        <f>'QUANTITATIVO HOMEM'!O48</f>
        <v>0</v>
      </c>
      <c r="H18" s="160">
        <f t="shared" si="0"/>
        <v>0</v>
      </c>
      <c r="I18" s="25">
        <f t="shared" si="1"/>
        <v>0</v>
      </c>
    </row>
    <row r="19" spans="3:9" ht="25.5" customHeight="1" thickBot="1">
      <c r="C19" s="268" t="s">
        <v>26</v>
      </c>
      <c r="D19" s="269"/>
      <c r="E19" s="269"/>
      <c r="F19" s="269"/>
      <c r="G19" s="269"/>
      <c r="H19" s="2"/>
      <c r="I19" s="8">
        <f>SUM(I8:I18)</f>
        <v>0</v>
      </c>
    </row>
    <row r="20" spans="3:9" ht="20.149999999999999" customHeight="1" thickBot="1">
      <c r="C20" s="3"/>
      <c r="D20" s="3"/>
      <c r="E20" s="4"/>
      <c r="F20" s="4"/>
      <c r="G20" s="5"/>
      <c r="H20" s="5"/>
      <c r="I20" s="158"/>
    </row>
    <row r="21" spans="3:9" ht="32.25" customHeight="1" thickBot="1">
      <c r="C21" s="268" t="s">
        <v>473</v>
      </c>
      <c r="D21" s="269"/>
      <c r="E21" s="269"/>
      <c r="F21" s="269"/>
      <c r="G21" s="269"/>
      <c r="H21" s="151">
        <v>24</v>
      </c>
      <c r="I21" s="8">
        <f>I19*H21</f>
        <v>0</v>
      </c>
    </row>
    <row r="22" spans="3:9" ht="20.149999999999999" customHeight="1">
      <c r="C22" s="264"/>
      <c r="D22" s="264"/>
      <c r="E22" s="264"/>
      <c r="F22" s="264"/>
      <c r="G22" s="264"/>
      <c r="H22" s="264"/>
      <c r="I22" s="264"/>
    </row>
    <row r="23" spans="3:9" ht="20.149999999999999" customHeight="1">
      <c r="C23" s="246" t="s">
        <v>21</v>
      </c>
      <c r="D23" s="246" t="s">
        <v>22</v>
      </c>
      <c r="E23" s="246" t="s">
        <v>33</v>
      </c>
      <c r="F23" s="31"/>
      <c r="G23" s="247" t="s">
        <v>23</v>
      </c>
      <c r="H23" s="247"/>
      <c r="I23" s="247"/>
    </row>
    <row r="24" spans="3:9" ht="33">
      <c r="C24" s="246"/>
      <c r="D24" s="246"/>
      <c r="E24" s="246"/>
      <c r="F24" s="32"/>
      <c r="G24" s="33" t="s">
        <v>34</v>
      </c>
      <c r="H24" s="33" t="s">
        <v>24</v>
      </c>
      <c r="I24" s="33" t="s">
        <v>25</v>
      </c>
    </row>
    <row r="25" spans="3:9" ht="30" customHeight="1">
      <c r="C25" s="26" t="s">
        <v>8</v>
      </c>
      <c r="D25" s="22">
        <v>1</v>
      </c>
      <c r="E25" s="23">
        <v>450</v>
      </c>
      <c r="F25" s="24"/>
      <c r="G25" s="25">
        <f>'QUANTITATIVO HOMEM'!O52</f>
        <v>0</v>
      </c>
      <c r="H25" s="160">
        <f>E25*G25</f>
        <v>0</v>
      </c>
      <c r="I25" s="25">
        <f>D25*E25*G25</f>
        <v>0</v>
      </c>
    </row>
    <row r="26" spans="3:9" ht="30" customHeight="1">
      <c r="C26" s="26" t="s">
        <v>9</v>
      </c>
      <c r="D26" s="22">
        <v>1</v>
      </c>
      <c r="E26" s="23">
        <v>470</v>
      </c>
      <c r="F26" s="24"/>
      <c r="G26" s="25">
        <f>'QUANTITATIVO HOMEM'!O56</f>
        <v>0</v>
      </c>
      <c r="H26" s="160">
        <f t="shared" ref="H26:H39" si="2">E26*G26</f>
        <v>0</v>
      </c>
      <c r="I26" s="25">
        <f t="shared" ref="I26:I39" si="3">D26*E26*G26</f>
        <v>0</v>
      </c>
    </row>
    <row r="27" spans="3:9" ht="30" customHeight="1">
      <c r="C27" s="26" t="s">
        <v>10</v>
      </c>
      <c r="D27" s="22">
        <v>1</v>
      </c>
      <c r="E27" s="23">
        <v>481</v>
      </c>
      <c r="F27" s="24"/>
      <c r="G27" s="25">
        <f>'QUANTITATIVO HOMEM'!O60</f>
        <v>0</v>
      </c>
      <c r="H27" s="160">
        <f t="shared" si="2"/>
        <v>0</v>
      </c>
      <c r="I27" s="25">
        <f t="shared" si="3"/>
        <v>0</v>
      </c>
    </row>
    <row r="28" spans="3:9" ht="30" customHeight="1">
      <c r="C28" s="26" t="s">
        <v>11</v>
      </c>
      <c r="D28" s="22">
        <v>1</v>
      </c>
      <c r="E28" s="23">
        <v>390</v>
      </c>
      <c r="F28" s="24"/>
      <c r="G28" s="25">
        <f>'QUANTITATIVO HOMEM'!O64</f>
        <v>0</v>
      </c>
      <c r="H28" s="160">
        <f t="shared" si="2"/>
        <v>0</v>
      </c>
      <c r="I28" s="25">
        <f t="shared" si="3"/>
        <v>0</v>
      </c>
    </row>
    <row r="29" spans="3:9" ht="30" customHeight="1">
      <c r="C29" s="26" t="s">
        <v>12</v>
      </c>
      <c r="D29" s="22">
        <v>1</v>
      </c>
      <c r="E29" s="23">
        <v>367</v>
      </c>
      <c r="F29" s="24"/>
      <c r="G29" s="25">
        <f>'QUANTITATIVO HOMEM'!O68</f>
        <v>0</v>
      </c>
      <c r="H29" s="160">
        <f t="shared" si="2"/>
        <v>0</v>
      </c>
      <c r="I29" s="25">
        <f t="shared" si="3"/>
        <v>0</v>
      </c>
    </row>
    <row r="30" spans="3:9" ht="30" customHeight="1">
      <c r="C30" s="26" t="s">
        <v>13</v>
      </c>
      <c r="D30" s="22">
        <v>1</v>
      </c>
      <c r="E30" s="23">
        <v>160</v>
      </c>
      <c r="F30" s="24"/>
      <c r="G30" s="25">
        <f>'QUANTITATIVO HOMEM'!O72</f>
        <v>0</v>
      </c>
      <c r="H30" s="160">
        <f t="shared" si="2"/>
        <v>0</v>
      </c>
      <c r="I30" s="25">
        <f t="shared" si="3"/>
        <v>0</v>
      </c>
    </row>
    <row r="31" spans="3:9" ht="30" customHeight="1">
      <c r="C31" s="26" t="s">
        <v>14</v>
      </c>
      <c r="D31" s="22">
        <v>1</v>
      </c>
      <c r="E31" s="23">
        <v>258</v>
      </c>
      <c r="F31" s="24"/>
      <c r="G31" s="25">
        <f>'QUANTITATIVO HOMEM'!O76</f>
        <v>0</v>
      </c>
      <c r="H31" s="160">
        <f t="shared" si="2"/>
        <v>0</v>
      </c>
      <c r="I31" s="25">
        <f t="shared" si="3"/>
        <v>0</v>
      </c>
    </row>
    <row r="32" spans="3:9" ht="30" customHeight="1">
      <c r="C32" s="26" t="s">
        <v>15</v>
      </c>
      <c r="D32" s="22">
        <v>1</v>
      </c>
      <c r="E32" s="23">
        <v>435</v>
      </c>
      <c r="F32" s="24"/>
      <c r="G32" s="25">
        <f>'QUANTITATIVO HOMEM'!O80</f>
        <v>0</v>
      </c>
      <c r="H32" s="160">
        <f t="shared" si="2"/>
        <v>0</v>
      </c>
      <c r="I32" s="25">
        <f t="shared" si="3"/>
        <v>0</v>
      </c>
    </row>
    <row r="33" spans="3:13" ht="30" customHeight="1">
      <c r="C33" s="26" t="s">
        <v>16</v>
      </c>
      <c r="D33" s="22">
        <v>1</v>
      </c>
      <c r="E33" s="23">
        <v>272</v>
      </c>
      <c r="F33" s="24"/>
      <c r="G33" s="25">
        <f>'QUANTITATIVO HOMEM'!O84</f>
        <v>0</v>
      </c>
      <c r="H33" s="160">
        <f t="shared" si="2"/>
        <v>0</v>
      </c>
      <c r="I33" s="25">
        <f t="shared" si="3"/>
        <v>0</v>
      </c>
    </row>
    <row r="34" spans="3:13" ht="30" customHeight="1">
      <c r="C34" s="26" t="s">
        <v>17</v>
      </c>
      <c r="D34" s="22">
        <v>1</v>
      </c>
      <c r="E34" s="23">
        <v>272</v>
      </c>
      <c r="F34" s="24"/>
      <c r="G34" s="25">
        <f>'QUANTITATIVO HOMEM'!O88</f>
        <v>0</v>
      </c>
      <c r="H34" s="160">
        <f t="shared" si="2"/>
        <v>0</v>
      </c>
      <c r="I34" s="25">
        <f t="shared" si="3"/>
        <v>0</v>
      </c>
    </row>
    <row r="35" spans="3:13" ht="30" customHeight="1">
      <c r="C35" s="26" t="s">
        <v>18</v>
      </c>
      <c r="D35" s="22">
        <v>1</v>
      </c>
      <c r="E35" s="23">
        <v>242</v>
      </c>
      <c r="F35" s="24"/>
      <c r="G35" s="25">
        <f>'QUANTITATIVO HOMEM'!O92</f>
        <v>0</v>
      </c>
      <c r="H35" s="160">
        <f t="shared" si="2"/>
        <v>0</v>
      </c>
      <c r="I35" s="25">
        <f t="shared" si="3"/>
        <v>0</v>
      </c>
    </row>
    <row r="36" spans="3:13" ht="30" customHeight="1">
      <c r="C36" s="26" t="s">
        <v>19</v>
      </c>
      <c r="D36" s="22">
        <v>1</v>
      </c>
      <c r="E36" s="23">
        <v>243</v>
      </c>
      <c r="F36" s="24"/>
      <c r="G36" s="25">
        <f>'QUANTITATIVO HOMEM'!O96</f>
        <v>0</v>
      </c>
      <c r="H36" s="160">
        <f t="shared" si="2"/>
        <v>0</v>
      </c>
      <c r="I36" s="25">
        <f t="shared" si="3"/>
        <v>0</v>
      </c>
    </row>
    <row r="37" spans="3:13" ht="30" customHeight="1">
      <c r="C37" s="26" t="s">
        <v>20</v>
      </c>
      <c r="D37" s="22">
        <v>1</v>
      </c>
      <c r="E37" s="23">
        <v>394</v>
      </c>
      <c r="F37" s="24"/>
      <c r="G37" s="25">
        <f>'QUANTITATIVO HOMEM'!O100</f>
        <v>0</v>
      </c>
      <c r="H37" s="160">
        <f t="shared" si="2"/>
        <v>0</v>
      </c>
      <c r="I37" s="25">
        <f t="shared" si="3"/>
        <v>0</v>
      </c>
    </row>
    <row r="38" spans="3:13" ht="30" customHeight="1">
      <c r="C38" s="26" t="s">
        <v>27</v>
      </c>
      <c r="D38" s="22">
        <v>1</v>
      </c>
      <c r="E38" s="23">
        <v>4</v>
      </c>
      <c r="F38" s="24"/>
      <c r="G38" s="25">
        <f>'QUANTITATIVO HOMEM'!O104</f>
        <v>0</v>
      </c>
      <c r="H38" s="160">
        <f t="shared" si="2"/>
        <v>0</v>
      </c>
      <c r="I38" s="25">
        <f t="shared" si="3"/>
        <v>0</v>
      </c>
    </row>
    <row r="39" spans="3:13" ht="30" customHeight="1" thickBot="1">
      <c r="C39" s="27" t="s">
        <v>28</v>
      </c>
      <c r="D39" s="28">
        <v>1</v>
      </c>
      <c r="E39" s="29">
        <v>73</v>
      </c>
      <c r="F39" s="24"/>
      <c r="G39" s="30">
        <f>'QUANTITATIVO HOMEM'!O108</f>
        <v>0</v>
      </c>
      <c r="H39" s="160">
        <f t="shared" si="2"/>
        <v>0</v>
      </c>
      <c r="I39" s="25">
        <f t="shared" si="3"/>
        <v>0</v>
      </c>
    </row>
    <row r="40" spans="3:13" ht="25" customHeight="1">
      <c r="C40" s="251" t="s">
        <v>36</v>
      </c>
      <c r="D40" s="252"/>
      <c r="E40" s="252"/>
      <c r="F40" s="252"/>
      <c r="G40" s="253">
        <f>SUM(I25:I39)</f>
        <v>0</v>
      </c>
      <c r="H40" s="253"/>
      <c r="I40" s="254"/>
    </row>
    <row r="41" spans="3:13" ht="18" customHeight="1">
      <c r="C41" s="9"/>
      <c r="D41" s="10"/>
      <c r="E41" s="11"/>
      <c r="F41" s="11"/>
      <c r="G41" s="12"/>
      <c r="H41" s="12"/>
      <c r="I41" s="13"/>
    </row>
    <row r="42" spans="3:13" ht="13" customHeight="1">
      <c r="C42" s="250" t="s">
        <v>37</v>
      </c>
      <c r="D42" s="238"/>
      <c r="E42" s="238"/>
      <c r="F42" s="238"/>
      <c r="G42" s="239">
        <f>G40*24</f>
        <v>0</v>
      </c>
      <c r="H42" s="239"/>
      <c r="I42" s="249"/>
    </row>
    <row r="43" spans="3:13" ht="13" customHeight="1">
      <c r="C43" s="250"/>
      <c r="D43" s="238"/>
      <c r="E43" s="238"/>
      <c r="F43" s="238"/>
      <c r="G43" s="239"/>
      <c r="H43" s="239"/>
      <c r="I43" s="249"/>
    </row>
    <row r="44" spans="3:13" ht="18" customHeight="1">
      <c r="C44" s="14"/>
      <c r="D44" s="15"/>
      <c r="E44" s="15"/>
      <c r="F44" s="15"/>
      <c r="G44" s="15"/>
      <c r="H44" s="12"/>
      <c r="I44" s="6"/>
    </row>
    <row r="45" spans="3:13" ht="25" customHeight="1">
      <c r="C45" s="250" t="s">
        <v>35</v>
      </c>
      <c r="D45" s="238"/>
      <c r="E45" s="238"/>
      <c r="F45" s="238"/>
      <c r="G45" s="239">
        <f>I19+G40</f>
        <v>0</v>
      </c>
      <c r="H45" s="239"/>
      <c r="I45" s="249"/>
      <c r="K45" s="212"/>
      <c r="M45" s="210"/>
    </row>
    <row r="46" spans="3:13" ht="18" customHeight="1">
      <c r="C46" s="255"/>
      <c r="D46" s="256"/>
      <c r="E46" s="256"/>
      <c r="F46" s="256"/>
      <c r="G46" s="256"/>
      <c r="H46" s="256"/>
      <c r="I46" s="257"/>
      <c r="K46" s="210"/>
      <c r="M46" s="210"/>
    </row>
    <row r="47" spans="3:13" ht="25" customHeight="1">
      <c r="C47" s="250" t="s">
        <v>30</v>
      </c>
      <c r="D47" s="238"/>
      <c r="E47" s="238"/>
      <c r="F47" s="238"/>
      <c r="G47" s="239">
        <f>I21+G42</f>
        <v>0</v>
      </c>
      <c r="H47" s="239"/>
      <c r="I47" s="249"/>
      <c r="K47" s="166"/>
      <c r="L47" s="167"/>
    </row>
    <row r="48" spans="3:13">
      <c r="C48" s="245"/>
      <c r="D48" s="245"/>
      <c r="E48" s="245"/>
      <c r="F48" s="245"/>
      <c r="G48" s="245"/>
      <c r="H48" s="245"/>
      <c r="I48" s="245"/>
    </row>
    <row r="49" spans="3:12" ht="61.5" customHeight="1">
      <c r="C49" s="245"/>
      <c r="D49" s="245"/>
      <c r="E49" s="245"/>
      <c r="F49" s="245"/>
      <c r="G49" s="245"/>
      <c r="H49" s="245"/>
      <c r="I49" s="245"/>
    </row>
    <row r="50" spans="3:12" ht="15.75" customHeight="1">
      <c r="C50" s="235"/>
      <c r="D50" s="235"/>
      <c r="E50" s="235"/>
      <c r="F50" s="235"/>
      <c r="G50" s="235"/>
      <c r="H50" s="235"/>
      <c r="I50" s="235"/>
    </row>
    <row r="51" spans="3:12" ht="17.25" customHeight="1">
      <c r="C51" s="235"/>
      <c r="D51" s="235"/>
      <c r="E51" s="235"/>
      <c r="F51" s="235"/>
      <c r="G51" s="235"/>
      <c r="H51" s="235"/>
      <c r="I51" s="235"/>
    </row>
    <row r="52" spans="3:12" ht="51.75" customHeight="1">
      <c r="C52" s="218"/>
      <c r="D52" s="219"/>
      <c r="E52" s="220"/>
      <c r="F52" s="248"/>
      <c r="G52" s="248"/>
      <c r="H52" s="248"/>
      <c r="I52" s="248"/>
    </row>
    <row r="53" spans="3:12" ht="51.75" customHeight="1">
      <c r="C53" s="218"/>
      <c r="D53" s="219"/>
      <c r="E53" s="220"/>
      <c r="F53" s="248"/>
      <c r="G53" s="248"/>
      <c r="H53" s="248"/>
      <c r="I53" s="248"/>
    </row>
    <row r="54" spans="3:12" ht="51.75" customHeight="1">
      <c r="C54" s="218"/>
      <c r="D54" s="219"/>
      <c r="E54" s="220"/>
      <c r="F54" s="248"/>
      <c r="G54" s="248"/>
      <c r="H54" s="248"/>
      <c r="I54" s="248"/>
    </row>
    <row r="55" spans="3:12" ht="48.75" customHeight="1">
      <c r="C55" s="218"/>
      <c r="D55" s="219"/>
      <c r="E55" s="220"/>
      <c r="F55" s="248"/>
      <c r="G55" s="248"/>
      <c r="H55" s="248"/>
      <c r="I55" s="248"/>
    </row>
    <row r="56" spans="3:12" ht="42" customHeight="1">
      <c r="C56" s="16"/>
      <c r="D56" s="221"/>
      <c r="E56" s="222"/>
      <c r="F56" s="272"/>
      <c r="G56" s="272"/>
      <c r="H56" s="272"/>
      <c r="I56" s="272"/>
    </row>
    <row r="57" spans="3:12" ht="45.75" customHeight="1">
      <c r="C57" s="34"/>
      <c r="D57" s="34"/>
      <c r="E57" s="34"/>
      <c r="F57" s="34"/>
      <c r="G57" s="34"/>
      <c r="H57" s="34"/>
      <c r="I57" s="34"/>
    </row>
    <row r="58" spans="3:12" ht="46.5" customHeight="1">
      <c r="C58" s="273"/>
      <c r="D58" s="273"/>
      <c r="E58" s="273"/>
      <c r="F58" s="273"/>
      <c r="G58" s="274"/>
      <c r="H58" s="274"/>
      <c r="I58" s="274"/>
      <c r="K58" s="166"/>
      <c r="L58" s="167"/>
    </row>
    <row r="59" spans="3:12" ht="19.5" customHeight="1">
      <c r="C59" s="245"/>
      <c r="D59" s="245"/>
      <c r="E59" s="245"/>
      <c r="F59" s="245"/>
      <c r="G59" s="245"/>
      <c r="H59" s="245"/>
      <c r="I59" s="245"/>
    </row>
    <row r="60" spans="3:12" ht="36.75" customHeight="1">
      <c r="C60" s="245"/>
      <c r="D60" s="245"/>
      <c r="E60" s="245"/>
      <c r="F60" s="245"/>
      <c r="G60" s="245"/>
      <c r="H60" s="245"/>
      <c r="I60" s="245"/>
    </row>
    <row r="61" spans="3:12" ht="62.5" customHeight="1">
      <c r="C61" s="216"/>
      <c r="D61" s="216"/>
      <c r="E61" s="217"/>
      <c r="F61" s="223"/>
      <c r="G61" s="224"/>
      <c r="H61" s="224"/>
      <c r="I61" s="224"/>
    </row>
    <row r="62" spans="3:12" ht="15" customHeight="1">
      <c r="C62" s="240"/>
      <c r="D62" s="241"/>
      <c r="E62" s="242"/>
      <c r="F62" s="237"/>
      <c r="G62" s="237"/>
      <c r="H62" s="243"/>
      <c r="I62" s="244"/>
    </row>
    <row r="63" spans="3:12" ht="15" customHeight="1">
      <c r="C63" s="240"/>
      <c r="D63" s="241"/>
      <c r="E63" s="242"/>
      <c r="F63" s="237"/>
      <c r="G63" s="237"/>
      <c r="H63" s="243"/>
      <c r="I63" s="244"/>
    </row>
    <row r="64" spans="3:12" ht="24" customHeight="1">
      <c r="C64" s="240"/>
      <c r="D64" s="241"/>
      <c r="E64" s="242"/>
      <c r="F64" s="237"/>
      <c r="G64" s="237"/>
      <c r="H64" s="243"/>
      <c r="I64" s="244"/>
    </row>
    <row r="65" spans="3:12" ht="28.5">
      <c r="C65" s="236"/>
      <c r="D65" s="236"/>
      <c r="E65" s="236"/>
      <c r="F65" s="236"/>
      <c r="G65" s="236"/>
      <c r="H65" s="236"/>
      <c r="I65" s="236"/>
    </row>
    <row r="66" spans="3:12" ht="15" customHeight="1">
      <c r="C66" s="7"/>
      <c r="D66" s="7"/>
      <c r="E66" s="7"/>
      <c r="F66" s="7"/>
      <c r="G66" s="7"/>
      <c r="H66" s="7"/>
      <c r="I66" s="7"/>
    </row>
    <row r="67" spans="3:12" ht="43.5" customHeight="1">
      <c r="C67" s="238"/>
      <c r="D67" s="238"/>
      <c r="E67" s="238"/>
      <c r="F67" s="238"/>
      <c r="G67" s="239"/>
      <c r="H67" s="239"/>
      <c r="I67" s="239"/>
      <c r="K67" s="166"/>
      <c r="L67" s="167"/>
    </row>
  </sheetData>
  <mergeCells count="43">
    <mergeCell ref="F55:I55"/>
    <mergeCell ref="F56:I56"/>
    <mergeCell ref="C58:F58"/>
    <mergeCell ref="G58:I58"/>
    <mergeCell ref="C1:I2"/>
    <mergeCell ref="C22:I22"/>
    <mergeCell ref="C47:F47"/>
    <mergeCell ref="G47:I47"/>
    <mergeCell ref="C45:F45"/>
    <mergeCell ref="C3:I5"/>
    <mergeCell ref="G6:I6"/>
    <mergeCell ref="C21:G21"/>
    <mergeCell ref="C19:G19"/>
    <mergeCell ref="C6:C7"/>
    <mergeCell ref="D6:D7"/>
    <mergeCell ref="E6:E7"/>
    <mergeCell ref="C23:C24"/>
    <mergeCell ref="D23:D24"/>
    <mergeCell ref="E23:E24"/>
    <mergeCell ref="G23:I23"/>
    <mergeCell ref="C48:I49"/>
    <mergeCell ref="G45:I45"/>
    <mergeCell ref="C42:F43"/>
    <mergeCell ref="G42:I43"/>
    <mergeCell ref="C40:F40"/>
    <mergeCell ref="G40:I40"/>
    <mergeCell ref="C46:I46"/>
    <mergeCell ref="C50:I50"/>
    <mergeCell ref="C51:I51"/>
    <mergeCell ref="C65:I65"/>
    <mergeCell ref="F62:F64"/>
    <mergeCell ref="C67:F67"/>
    <mergeCell ref="G67:I67"/>
    <mergeCell ref="C62:C64"/>
    <mergeCell ref="D62:D64"/>
    <mergeCell ref="E62:E64"/>
    <mergeCell ref="G62:G64"/>
    <mergeCell ref="H62:H64"/>
    <mergeCell ref="I62:I64"/>
    <mergeCell ref="C59:I60"/>
    <mergeCell ref="F52:I52"/>
    <mergeCell ref="F53:I53"/>
    <mergeCell ref="F54:I54"/>
  </mergeCells>
  <printOptions horizontalCentered="1" verticalCentered="1"/>
  <pageMargins left="0.25" right="0.25" top="0.75" bottom="0.75" header="0.3" footer="0.3"/>
  <pageSetup paperSize="9" scale="60" orientation="portrait" r:id="rId1"/>
  <rowBreaks count="1" manualBreakCount="1">
    <brk id="47" min="2" max="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48"/>
  <sheetViews>
    <sheetView showGridLines="0" view="pageBreakPreview" topLeftCell="A136" zoomScale="90" zoomScaleNormal="100" zoomScaleSheetLayoutView="90" workbookViewId="0">
      <selection activeCell="C122" sqref="C122:C123"/>
    </sheetView>
  </sheetViews>
  <sheetFormatPr defaultColWidth="9.1796875" defaultRowHeight="15.5"/>
  <cols>
    <col min="1" max="1" width="9.1796875" style="35"/>
    <col min="2" max="2" width="72.1796875" style="35" customWidth="1"/>
    <col min="3" max="3" width="18" style="35" customWidth="1"/>
    <col min="4" max="4" width="16.7265625" style="35" customWidth="1"/>
    <col min="5" max="5" width="12.7265625" style="35" customWidth="1"/>
    <col min="6" max="6" width="12" style="35" customWidth="1"/>
    <col min="7" max="7" width="15.1796875" style="35" customWidth="1"/>
    <col min="8" max="16384" width="9.1796875" style="35"/>
  </cols>
  <sheetData>
    <row r="1" spans="1:4" ht="23">
      <c r="A1" s="571" t="s">
        <v>39</v>
      </c>
      <c r="B1" s="571"/>
      <c r="C1" s="571"/>
      <c r="D1" s="571"/>
    </row>
    <row r="2" spans="1:4" ht="48.65" customHeight="1">
      <c r="A2" s="572" t="s">
        <v>40</v>
      </c>
      <c r="B2" s="572"/>
      <c r="C2" s="572"/>
      <c r="D2" s="572"/>
    </row>
    <row r="3" spans="1:4">
      <c r="A3" s="573" t="s">
        <v>41</v>
      </c>
      <c r="B3" s="573"/>
      <c r="C3" s="573"/>
      <c r="D3" s="573"/>
    </row>
    <row r="4" spans="1:4">
      <c r="A4" s="570" t="s">
        <v>237</v>
      </c>
      <c r="B4" s="570"/>
      <c r="C4" s="570"/>
      <c r="D4" s="570"/>
    </row>
    <row r="5" spans="1:4">
      <c r="A5" s="570" t="s">
        <v>244</v>
      </c>
      <c r="B5" s="570"/>
      <c r="C5" s="570"/>
    </row>
    <row r="6" spans="1:4">
      <c r="A6" s="569" t="s">
        <v>42</v>
      </c>
      <c r="B6" s="569"/>
      <c r="C6" s="569"/>
    </row>
    <row r="7" spans="1:4" ht="16" thickBot="1"/>
    <row r="8" spans="1:4" ht="16" thickBot="1">
      <c r="A8" s="36">
        <v>1</v>
      </c>
      <c r="B8" s="37" t="s">
        <v>43</v>
      </c>
      <c r="C8" s="37" t="s">
        <v>44</v>
      </c>
    </row>
    <row r="9" spans="1:4" ht="16" thickBot="1">
      <c r="A9" s="38" t="s">
        <v>45</v>
      </c>
      <c r="B9" s="39" t="s">
        <v>46</v>
      </c>
      <c r="C9" s="40"/>
    </row>
    <row r="10" spans="1:4" ht="16" thickBot="1">
      <c r="A10" s="38" t="s">
        <v>47</v>
      </c>
      <c r="B10" s="39" t="s">
        <v>48</v>
      </c>
      <c r="C10" s="40"/>
    </row>
    <row r="11" spans="1:4" ht="16" thickBot="1">
      <c r="A11" s="38" t="s">
        <v>49</v>
      </c>
      <c r="B11" s="39" t="s">
        <v>50</v>
      </c>
      <c r="C11" s="40"/>
    </row>
    <row r="12" spans="1:4" ht="16" thickBot="1">
      <c r="A12" s="38" t="s">
        <v>51</v>
      </c>
      <c r="B12" s="39" t="s">
        <v>52</v>
      </c>
      <c r="C12" s="40"/>
    </row>
    <row r="13" spans="1:4" ht="16" thickBot="1">
      <c r="A13" s="38" t="s">
        <v>53</v>
      </c>
      <c r="B13" s="39" t="s">
        <v>54</v>
      </c>
      <c r="C13" s="40"/>
    </row>
    <row r="14" spans="1:4" ht="16" thickBot="1">
      <c r="A14" s="38"/>
      <c r="B14" s="39"/>
      <c r="C14" s="40"/>
    </row>
    <row r="15" spans="1:4" ht="16" thickBot="1">
      <c r="A15" s="38" t="s">
        <v>55</v>
      </c>
      <c r="B15" s="39" t="s">
        <v>56</v>
      </c>
      <c r="C15" s="40"/>
    </row>
    <row r="16" spans="1:4" ht="16" thickBot="1">
      <c r="A16" s="574" t="s">
        <v>57</v>
      </c>
      <c r="B16" s="575"/>
      <c r="C16" s="40">
        <f>SUM(C9:C15)</f>
        <v>0</v>
      </c>
    </row>
    <row r="19" spans="1:4">
      <c r="A19" s="569" t="s">
        <v>58</v>
      </c>
      <c r="B19" s="569"/>
      <c r="C19" s="569"/>
      <c r="D19" s="569"/>
    </row>
    <row r="20" spans="1:4">
      <c r="A20" s="41"/>
    </row>
    <row r="21" spans="1:4">
      <c r="A21" s="576" t="s">
        <v>59</v>
      </c>
      <c r="B21" s="576"/>
      <c r="C21" s="576"/>
      <c r="D21" s="576"/>
    </row>
    <row r="22" spans="1:4" ht="16" thickBot="1"/>
    <row r="23" spans="1:4" ht="16" thickBot="1">
      <c r="A23" s="36" t="s">
        <v>60</v>
      </c>
      <c r="B23" s="37" t="s">
        <v>61</v>
      </c>
      <c r="C23" s="37" t="s">
        <v>62</v>
      </c>
      <c r="D23" s="37" t="s">
        <v>44</v>
      </c>
    </row>
    <row r="24" spans="1:4" ht="16" thickBot="1">
      <c r="A24" s="38" t="s">
        <v>45</v>
      </c>
      <c r="B24" s="39" t="s">
        <v>63</v>
      </c>
      <c r="C24" s="42">
        <v>8.3299999999999999E-2</v>
      </c>
      <c r="D24" s="43">
        <f>C24*C16</f>
        <v>0</v>
      </c>
    </row>
    <row r="25" spans="1:4" ht="16" thickBot="1">
      <c r="A25" s="38" t="s">
        <v>47</v>
      </c>
      <c r="B25" s="39" t="s">
        <v>64</v>
      </c>
      <c r="C25" s="42">
        <v>0.1111</v>
      </c>
      <c r="D25" s="44">
        <f>C25*C16</f>
        <v>0</v>
      </c>
    </row>
    <row r="26" spans="1:4" ht="16" thickBot="1">
      <c r="A26" s="574" t="s">
        <v>57</v>
      </c>
      <c r="B26" s="575"/>
      <c r="C26" s="42"/>
      <c r="D26" s="45">
        <f>SUM(D24:D25)</f>
        <v>0</v>
      </c>
    </row>
    <row r="29" spans="1:4" ht="32.25" customHeight="1">
      <c r="A29" s="577" t="s">
        <v>65</v>
      </c>
      <c r="B29" s="577"/>
      <c r="C29" s="577"/>
      <c r="D29" s="577"/>
    </row>
    <row r="30" spans="1:4" ht="16" thickBot="1"/>
    <row r="31" spans="1:4" ht="16" thickBot="1">
      <c r="A31" s="36" t="s">
        <v>66</v>
      </c>
      <c r="B31" s="37" t="s">
        <v>67</v>
      </c>
      <c r="C31" s="37" t="s">
        <v>62</v>
      </c>
      <c r="D31" s="37" t="s">
        <v>44</v>
      </c>
    </row>
    <row r="32" spans="1:4" ht="16" thickBot="1">
      <c r="A32" s="38" t="s">
        <v>45</v>
      </c>
      <c r="B32" s="39" t="s">
        <v>68</v>
      </c>
      <c r="C32" s="42">
        <v>0.2</v>
      </c>
      <c r="D32" s="46">
        <f>C32*(C16+D26+C101)</f>
        <v>0</v>
      </c>
    </row>
    <row r="33" spans="1:4" ht="16" thickBot="1">
      <c r="A33" s="38" t="s">
        <v>47</v>
      </c>
      <c r="B33" s="39" t="s">
        <v>69</v>
      </c>
      <c r="C33" s="42">
        <v>2.5000000000000001E-2</v>
      </c>
      <c r="D33" s="46">
        <f>C33*(C16+D26+C101)</f>
        <v>0</v>
      </c>
    </row>
    <row r="34" spans="1:4" ht="16" thickBot="1">
      <c r="A34" s="38" t="s">
        <v>49</v>
      </c>
      <c r="B34" s="39" t="s">
        <v>70</v>
      </c>
      <c r="C34" s="602">
        <v>0.03</v>
      </c>
      <c r="D34" s="46">
        <f>C34*(C16+D26+C101)</f>
        <v>0</v>
      </c>
    </row>
    <row r="35" spans="1:4" ht="16" thickBot="1">
      <c r="A35" s="38" t="s">
        <v>51</v>
      </c>
      <c r="B35" s="39" t="s">
        <v>71</v>
      </c>
      <c r="C35" s="42">
        <v>1.4999999999999999E-2</v>
      </c>
      <c r="D35" s="46">
        <f>C35*(C16+D26+C101)</f>
        <v>0</v>
      </c>
    </row>
    <row r="36" spans="1:4" ht="16" thickBot="1">
      <c r="A36" s="38" t="s">
        <v>53</v>
      </c>
      <c r="B36" s="39" t="s">
        <v>72</v>
      </c>
      <c r="C36" s="42">
        <v>0.01</v>
      </c>
      <c r="D36" s="46">
        <f>C36*(C16+D26+C101)</f>
        <v>0</v>
      </c>
    </row>
    <row r="37" spans="1:4" ht="16" thickBot="1">
      <c r="A37" s="38" t="s">
        <v>73</v>
      </c>
      <c r="B37" s="39" t="s">
        <v>74</v>
      </c>
      <c r="C37" s="42">
        <v>6.0000000000000001E-3</v>
      </c>
      <c r="D37" s="46">
        <f>C37*(C16+D26+C101)</f>
        <v>0</v>
      </c>
    </row>
    <row r="38" spans="1:4" ht="16" thickBot="1">
      <c r="A38" s="38" t="s">
        <v>55</v>
      </c>
      <c r="B38" s="39" t="s">
        <v>75</v>
      </c>
      <c r="C38" s="42">
        <v>2E-3</v>
      </c>
      <c r="D38" s="46">
        <f>C38*(C16+D26+C101)</f>
        <v>0</v>
      </c>
    </row>
    <row r="39" spans="1:4" ht="16" thickBot="1">
      <c r="A39" s="38" t="s">
        <v>76</v>
      </c>
      <c r="B39" s="39" t="s">
        <v>77</v>
      </c>
      <c r="C39" s="42">
        <v>0.08</v>
      </c>
      <c r="D39" s="46">
        <f>C39*(C16+D26+C101)</f>
        <v>0</v>
      </c>
    </row>
    <row r="40" spans="1:4" ht="16" thickBot="1">
      <c r="A40" s="574" t="s">
        <v>78</v>
      </c>
      <c r="B40" s="575"/>
      <c r="C40" s="48">
        <f>SUM(C32:C39)</f>
        <v>0.36800000000000005</v>
      </c>
      <c r="D40" s="49">
        <f>SUM(D32:D39)</f>
        <v>0</v>
      </c>
    </row>
    <row r="43" spans="1:4">
      <c r="A43" s="576" t="s">
        <v>79</v>
      </c>
      <c r="B43" s="576"/>
      <c r="C43" s="576"/>
    </row>
    <row r="44" spans="1:4" ht="16" thickBot="1"/>
    <row r="45" spans="1:4" ht="16" thickBot="1">
      <c r="A45" s="36" t="s">
        <v>80</v>
      </c>
      <c r="B45" s="37" t="s">
        <v>81</v>
      </c>
      <c r="C45" s="37" t="s">
        <v>44</v>
      </c>
    </row>
    <row r="46" spans="1:4" ht="16" thickBot="1">
      <c r="A46" s="38" t="s">
        <v>45</v>
      </c>
      <c r="B46" s="39" t="s">
        <v>82</v>
      </c>
      <c r="C46" s="40"/>
    </row>
    <row r="47" spans="1:4" ht="16" thickBot="1">
      <c r="A47" s="38" t="s">
        <v>47</v>
      </c>
      <c r="B47" s="39" t="s">
        <v>83</v>
      </c>
      <c r="C47" s="40"/>
    </row>
    <row r="48" spans="1:4" ht="16" thickBot="1">
      <c r="A48" s="38" t="s">
        <v>49</v>
      </c>
      <c r="B48" s="39" t="s">
        <v>84</v>
      </c>
      <c r="C48" s="40"/>
    </row>
    <row r="49" spans="1:4" ht="16" thickBot="1">
      <c r="A49" s="38" t="s">
        <v>51</v>
      </c>
      <c r="B49" s="39" t="s">
        <v>56</v>
      </c>
      <c r="C49" s="40"/>
    </row>
    <row r="50" spans="1:4" ht="16" thickBot="1">
      <c r="A50" s="574" t="s">
        <v>57</v>
      </c>
      <c r="B50" s="575"/>
      <c r="C50" s="58">
        <f>SUM(C46:C49)</f>
        <v>0</v>
      </c>
    </row>
    <row r="53" spans="1:4">
      <c r="A53" s="576" t="s">
        <v>85</v>
      </c>
      <c r="B53" s="576"/>
      <c r="C53" s="576"/>
    </row>
    <row r="54" spans="1:4" ht="16" thickBot="1"/>
    <row r="55" spans="1:4" ht="16" thickBot="1">
      <c r="A55" s="36">
        <v>2</v>
      </c>
      <c r="B55" s="37" t="s">
        <v>86</v>
      </c>
      <c r="C55" s="37" t="s">
        <v>44</v>
      </c>
    </row>
    <row r="56" spans="1:4" ht="16" thickBot="1">
      <c r="A56" s="38" t="s">
        <v>60</v>
      </c>
      <c r="B56" s="39" t="s">
        <v>61</v>
      </c>
      <c r="C56" s="46">
        <f>D26</f>
        <v>0</v>
      </c>
    </row>
    <row r="57" spans="1:4" ht="16" thickBot="1">
      <c r="A57" s="38" t="s">
        <v>66</v>
      </c>
      <c r="B57" s="39" t="s">
        <v>67</v>
      </c>
      <c r="C57" s="46">
        <f>D40</f>
        <v>0</v>
      </c>
    </row>
    <row r="58" spans="1:4" ht="16" thickBot="1">
      <c r="A58" s="38" t="s">
        <v>80</v>
      </c>
      <c r="B58" s="39" t="s">
        <v>81</v>
      </c>
      <c r="C58" s="46">
        <f>C50</f>
        <v>0</v>
      </c>
    </row>
    <row r="59" spans="1:4" ht="16" thickBot="1">
      <c r="A59" s="574" t="s">
        <v>57</v>
      </c>
      <c r="B59" s="575"/>
      <c r="C59" s="49">
        <f>SUM(C56:C58)</f>
        <v>0</v>
      </c>
    </row>
    <row r="60" spans="1:4">
      <c r="A60" s="50"/>
    </row>
    <row r="62" spans="1:4">
      <c r="A62" s="569" t="s">
        <v>87</v>
      </c>
      <c r="B62" s="569"/>
      <c r="C62" s="569"/>
      <c r="D62" s="569"/>
    </row>
    <row r="63" spans="1:4" ht="16" thickBot="1"/>
    <row r="64" spans="1:4" ht="16" thickBot="1">
      <c r="A64" s="36">
        <v>3</v>
      </c>
      <c r="B64" s="37" t="s">
        <v>88</v>
      </c>
      <c r="C64" s="37" t="s">
        <v>62</v>
      </c>
      <c r="D64" s="37" t="s">
        <v>44</v>
      </c>
    </row>
    <row r="65" spans="1:4" ht="16" thickBot="1">
      <c r="A65" s="38" t="s">
        <v>45</v>
      </c>
      <c r="B65" s="51" t="s">
        <v>89</v>
      </c>
      <c r="C65" s="52">
        <v>4.1700000000000001E-3</v>
      </c>
      <c r="D65" s="53">
        <f>C65*C16</f>
        <v>0</v>
      </c>
    </row>
    <row r="66" spans="1:4" ht="16" thickBot="1">
      <c r="A66" s="38" t="s">
        <v>47</v>
      </c>
      <c r="B66" s="51" t="s">
        <v>90</v>
      </c>
      <c r="C66" s="52">
        <v>3.3E-4</v>
      </c>
      <c r="D66" s="54">
        <f>C66*C16</f>
        <v>0</v>
      </c>
    </row>
    <row r="67" spans="1:4" ht="16" thickBot="1">
      <c r="A67" s="38" t="s">
        <v>49</v>
      </c>
      <c r="B67" s="51" t="s">
        <v>91</v>
      </c>
      <c r="C67" s="52">
        <v>1.6000000000000001E-3</v>
      </c>
      <c r="D67" s="53">
        <f>C67*C16</f>
        <v>0</v>
      </c>
    </row>
    <row r="68" spans="1:4" ht="16" thickBot="1">
      <c r="A68" s="38" t="s">
        <v>51</v>
      </c>
      <c r="B68" s="51" t="s">
        <v>92</v>
      </c>
      <c r="C68" s="225">
        <v>1.9439999999999999E-2</v>
      </c>
      <c r="D68" s="54">
        <f>C68*C16</f>
        <v>0</v>
      </c>
    </row>
    <row r="69" spans="1:4" ht="16" thickBot="1">
      <c r="A69" s="38" t="s">
        <v>53</v>
      </c>
      <c r="B69" s="51" t="s">
        <v>93</v>
      </c>
      <c r="C69" s="52">
        <f>C40*C68</f>
        <v>7.1539200000000002E-3</v>
      </c>
      <c r="D69" s="53">
        <f>C69*C16</f>
        <v>0</v>
      </c>
    </row>
    <row r="70" spans="1:4" ht="16" thickBot="1">
      <c r="A70" s="38" t="s">
        <v>73</v>
      </c>
      <c r="B70" s="51" t="s">
        <v>94</v>
      </c>
      <c r="C70" s="52">
        <v>3.2000000000000001E-2</v>
      </c>
      <c r="D70" s="53">
        <f>C70*C16</f>
        <v>0</v>
      </c>
    </row>
    <row r="71" spans="1:4" ht="16" thickBot="1">
      <c r="A71" s="574" t="s">
        <v>57</v>
      </c>
      <c r="B71" s="575"/>
      <c r="C71" s="55"/>
      <c r="D71" s="145">
        <f>SUM(D65:D70)</f>
        <v>0</v>
      </c>
    </row>
    <row r="74" spans="1:4">
      <c r="A74" s="569" t="s">
        <v>95</v>
      </c>
      <c r="B74" s="569"/>
      <c r="C74" s="569"/>
      <c r="D74" s="569"/>
    </row>
    <row r="77" spans="1:4">
      <c r="A77" s="569" t="s">
        <v>96</v>
      </c>
      <c r="B77" s="569"/>
      <c r="C77" s="569"/>
      <c r="D77" s="569"/>
    </row>
    <row r="78" spans="1:4" ht="16" thickBot="1">
      <c r="A78" s="41"/>
    </row>
    <row r="79" spans="1:4" ht="16" thickBot="1">
      <c r="A79" s="36" t="s">
        <v>97</v>
      </c>
      <c r="B79" s="37" t="s">
        <v>98</v>
      </c>
      <c r="C79" s="37" t="s">
        <v>62</v>
      </c>
      <c r="D79" s="37" t="s">
        <v>44</v>
      </c>
    </row>
    <row r="80" spans="1:4" ht="16" thickBot="1">
      <c r="A80" s="38" t="s">
        <v>45</v>
      </c>
      <c r="B80" s="39" t="s">
        <v>99</v>
      </c>
      <c r="C80" s="52">
        <v>9.2599999999999991E-3</v>
      </c>
      <c r="D80" s="53">
        <f>C80*C16</f>
        <v>0</v>
      </c>
    </row>
    <row r="81" spans="1:4" ht="16" thickBot="1">
      <c r="A81" s="38" t="s">
        <v>47</v>
      </c>
      <c r="B81" s="39" t="s">
        <v>98</v>
      </c>
      <c r="C81" s="52">
        <v>5.5599999999999998E-3</v>
      </c>
      <c r="D81" s="54">
        <f>C81*C16</f>
        <v>0</v>
      </c>
    </row>
    <row r="82" spans="1:4" ht="16" thickBot="1">
      <c r="A82" s="38" t="s">
        <v>49</v>
      </c>
      <c r="B82" s="39" t="s">
        <v>100</v>
      </c>
      <c r="C82" s="52">
        <v>2.7999999999999998E-4</v>
      </c>
      <c r="D82" s="53">
        <f>C82*C16</f>
        <v>0</v>
      </c>
    </row>
    <row r="83" spans="1:4" ht="16" thickBot="1">
      <c r="A83" s="38" t="s">
        <v>51</v>
      </c>
      <c r="B83" s="39" t="s">
        <v>101</v>
      </c>
      <c r="C83" s="52">
        <v>1.9000000000000001E-4</v>
      </c>
      <c r="D83" s="54">
        <f>C83*C16</f>
        <v>0</v>
      </c>
    </row>
    <row r="84" spans="1:4" ht="16" thickBot="1">
      <c r="A84" s="38" t="s">
        <v>53</v>
      </c>
      <c r="B84" s="39" t="s">
        <v>102</v>
      </c>
      <c r="C84" s="52">
        <v>5.5999999999999995E-4</v>
      </c>
      <c r="D84" s="53">
        <f>C84*C16</f>
        <v>0</v>
      </c>
    </row>
    <row r="85" spans="1:4" ht="16" thickBot="1">
      <c r="A85" s="38" t="s">
        <v>73</v>
      </c>
      <c r="B85" s="39" t="s">
        <v>56</v>
      </c>
      <c r="C85" s="52"/>
      <c r="D85" s="53">
        <f>C85*C16</f>
        <v>0</v>
      </c>
    </row>
    <row r="86" spans="1:4" ht="16" thickBot="1">
      <c r="A86" s="574" t="s">
        <v>78</v>
      </c>
      <c r="B86" s="575"/>
      <c r="C86" s="55">
        <f>SUM(C80:C85)</f>
        <v>1.585E-2</v>
      </c>
      <c r="D86" s="144">
        <f>SUM(D80:D85)</f>
        <v>0</v>
      </c>
    </row>
    <row r="89" spans="1:4">
      <c r="A89" s="576" t="s">
        <v>103</v>
      </c>
      <c r="B89" s="576"/>
      <c r="C89" s="576"/>
    </row>
    <row r="90" spans="1:4" ht="16" thickBot="1">
      <c r="A90" s="41"/>
    </row>
    <row r="91" spans="1:4" ht="16" thickBot="1">
      <c r="A91" s="36" t="s">
        <v>104</v>
      </c>
      <c r="B91" s="37" t="s">
        <v>105</v>
      </c>
      <c r="C91" s="37" t="s">
        <v>44</v>
      </c>
    </row>
    <row r="92" spans="1:4" ht="16" thickBot="1">
      <c r="A92" s="38" t="s">
        <v>45</v>
      </c>
      <c r="B92" s="39" t="s">
        <v>106</v>
      </c>
      <c r="C92" s="40">
        <v>0</v>
      </c>
    </row>
    <row r="93" spans="1:4" ht="16" thickBot="1">
      <c r="A93" s="574" t="s">
        <v>57</v>
      </c>
      <c r="B93" s="575"/>
      <c r="C93" s="56"/>
    </row>
    <row r="96" spans="1:4">
      <c r="A96" s="576" t="s">
        <v>107</v>
      </c>
      <c r="B96" s="576"/>
      <c r="C96" s="576"/>
    </row>
    <row r="97" spans="1:3" ht="16" thickBot="1">
      <c r="A97" s="41"/>
    </row>
    <row r="98" spans="1:3" ht="16" thickBot="1">
      <c r="A98" s="36">
        <v>4</v>
      </c>
      <c r="B98" s="37" t="s">
        <v>108</v>
      </c>
      <c r="C98" s="37" t="s">
        <v>44</v>
      </c>
    </row>
    <row r="99" spans="1:3" ht="16" thickBot="1">
      <c r="A99" s="38" t="s">
        <v>97</v>
      </c>
      <c r="B99" s="39" t="s">
        <v>98</v>
      </c>
      <c r="C99" s="40">
        <f>D86</f>
        <v>0</v>
      </c>
    </row>
    <row r="100" spans="1:3" ht="16" thickBot="1">
      <c r="A100" s="38" t="s">
        <v>104</v>
      </c>
      <c r="B100" s="39" t="s">
        <v>105</v>
      </c>
      <c r="C100" s="40">
        <v>0</v>
      </c>
    </row>
    <row r="101" spans="1:3" ht="16" thickBot="1">
      <c r="A101" s="574" t="s">
        <v>57</v>
      </c>
      <c r="B101" s="575"/>
      <c r="C101" s="40">
        <f>SUM(C99:C100)</f>
        <v>0</v>
      </c>
    </row>
    <row r="104" spans="1:3">
      <c r="A104" s="569" t="s">
        <v>109</v>
      </c>
      <c r="B104" s="569"/>
      <c r="C104" s="569"/>
    </row>
    <row r="105" spans="1:3" ht="16" thickBot="1"/>
    <row r="106" spans="1:3" ht="16" thickBot="1">
      <c r="A106" s="36">
        <v>5</v>
      </c>
      <c r="B106" s="57" t="s">
        <v>110</v>
      </c>
      <c r="C106" s="37" t="s">
        <v>44</v>
      </c>
    </row>
    <row r="107" spans="1:3" ht="16" thickBot="1">
      <c r="A107" s="38" t="s">
        <v>45</v>
      </c>
      <c r="B107" s="39" t="s">
        <v>111</v>
      </c>
      <c r="C107" s="211">
        <f>ASG!C107</f>
        <v>0</v>
      </c>
    </row>
    <row r="108" spans="1:3" ht="16" thickBot="1">
      <c r="A108" s="38" t="s">
        <v>47</v>
      </c>
      <c r="B108" s="39" t="s">
        <v>112</v>
      </c>
      <c r="C108" s="211">
        <f>ASG!C108</f>
        <v>0</v>
      </c>
    </row>
    <row r="109" spans="1:3" ht="16" thickBot="1">
      <c r="A109" s="38" t="s">
        <v>49</v>
      </c>
      <c r="B109" s="39" t="s">
        <v>113</v>
      </c>
      <c r="C109" s="211">
        <f>ASG!C109</f>
        <v>0</v>
      </c>
    </row>
    <row r="110" spans="1:3" ht="16" thickBot="1">
      <c r="A110" s="38" t="s">
        <v>51</v>
      </c>
      <c r="B110" s="39" t="s">
        <v>114</v>
      </c>
      <c r="C110" s="211">
        <f>ASG!C110</f>
        <v>0</v>
      </c>
    </row>
    <row r="111" spans="1:3" ht="16" thickBot="1">
      <c r="A111" s="574" t="s">
        <v>78</v>
      </c>
      <c r="B111" s="575"/>
      <c r="C111" s="58">
        <f>SUM(C107:C110)</f>
        <v>0</v>
      </c>
    </row>
    <row r="114" spans="1:4">
      <c r="A114" s="569" t="s">
        <v>115</v>
      </c>
      <c r="B114" s="569"/>
      <c r="C114" s="569"/>
      <c r="D114" s="569"/>
    </row>
    <row r="115" spans="1:4" ht="16" thickBot="1"/>
    <row r="116" spans="1:4" ht="16" thickBot="1">
      <c r="A116" s="36">
        <v>6</v>
      </c>
      <c r="B116" s="57" t="s">
        <v>116</v>
      </c>
      <c r="C116" s="37" t="s">
        <v>62</v>
      </c>
      <c r="D116" s="37" t="s">
        <v>44</v>
      </c>
    </row>
    <row r="117" spans="1:4" ht="16" thickBot="1">
      <c r="A117" s="38" t="s">
        <v>45</v>
      </c>
      <c r="B117" s="39" t="s">
        <v>117</v>
      </c>
      <c r="C117" s="147">
        <f>ASG!$C$117</f>
        <v>0.03</v>
      </c>
      <c r="D117" s="40">
        <f>(C137)*C117</f>
        <v>0</v>
      </c>
    </row>
    <row r="118" spans="1:4" ht="16" thickBot="1">
      <c r="A118" s="38" t="s">
        <v>47</v>
      </c>
      <c r="B118" s="39" t="s">
        <v>118</v>
      </c>
      <c r="C118" s="147">
        <f>ASG!$C$118</f>
        <v>6.7900000000000002E-2</v>
      </c>
      <c r="D118" s="40">
        <f>(C137+D117)*C118</f>
        <v>0</v>
      </c>
    </row>
    <row r="119" spans="1:4" ht="16" thickBot="1">
      <c r="A119" s="38"/>
      <c r="B119" s="59" t="s">
        <v>119</v>
      </c>
      <c r="C119" s="52">
        <f>SUM(C117:C118)</f>
        <v>9.7900000000000001E-2</v>
      </c>
      <c r="D119" s="40">
        <f>SUM(D117:D118)</f>
        <v>0</v>
      </c>
    </row>
    <row r="120" spans="1:4" ht="16" thickBot="1">
      <c r="A120" s="38" t="s">
        <v>49</v>
      </c>
      <c r="B120" s="39" t="s">
        <v>120</v>
      </c>
      <c r="C120" s="150"/>
      <c r="D120" s="150"/>
    </row>
    <row r="121" spans="1:4" ht="16" thickBot="1">
      <c r="A121" s="38"/>
      <c r="B121" s="39" t="s">
        <v>121</v>
      </c>
      <c r="C121" s="52"/>
      <c r="D121" s="149"/>
    </row>
    <row r="122" spans="1:4" ht="16" thickBot="1">
      <c r="A122" s="38"/>
      <c r="B122" s="39" t="s">
        <v>122</v>
      </c>
      <c r="C122" s="147">
        <v>6.4999999999999997E-3</v>
      </c>
      <c r="D122" s="40">
        <f>$C$139*C122</f>
        <v>0</v>
      </c>
    </row>
    <row r="123" spans="1:4" ht="16" thickBot="1">
      <c r="A123" s="38"/>
      <c r="B123" s="39" t="s">
        <v>123</v>
      </c>
      <c r="C123" s="147">
        <v>0.03</v>
      </c>
      <c r="D123" s="40">
        <f>$C$139*C123</f>
        <v>0</v>
      </c>
    </row>
    <row r="124" spans="1:4" ht="16" thickBot="1">
      <c r="A124" s="38"/>
      <c r="B124" s="39" t="s">
        <v>124</v>
      </c>
      <c r="C124" s="55"/>
      <c r="D124" s="40"/>
    </row>
    <row r="125" spans="1:4" ht="16" thickBot="1">
      <c r="A125" s="38"/>
      <c r="B125" s="39" t="s">
        <v>236</v>
      </c>
      <c r="C125" s="55">
        <v>0.05</v>
      </c>
      <c r="D125" s="40">
        <f>$C$139*C125</f>
        <v>0</v>
      </c>
    </row>
    <row r="126" spans="1:4" ht="16" thickBot="1">
      <c r="A126" s="574" t="s">
        <v>78</v>
      </c>
      <c r="B126" s="575"/>
      <c r="C126" s="60">
        <f>C122+C123+C125</f>
        <v>8.6499999999999994E-2</v>
      </c>
      <c r="D126" s="148">
        <f>(C137+D117+D118)/(1-C126)-(C137+D117+D118)</f>
        <v>0</v>
      </c>
    </row>
    <row r="129" spans="1:9">
      <c r="A129" s="569" t="s">
        <v>125</v>
      </c>
      <c r="B129" s="569"/>
      <c r="C129" s="569"/>
    </row>
    <row r="130" spans="1:9" ht="16" thickBot="1"/>
    <row r="131" spans="1:9" ht="16" thickBot="1">
      <c r="A131" s="36"/>
      <c r="B131" s="37" t="s">
        <v>126</v>
      </c>
      <c r="C131" s="37" t="s">
        <v>44</v>
      </c>
    </row>
    <row r="132" spans="1:9" ht="16" thickBot="1">
      <c r="A132" s="61" t="s">
        <v>45</v>
      </c>
      <c r="B132" s="39" t="s">
        <v>42</v>
      </c>
      <c r="C132" s="62">
        <f>C16</f>
        <v>0</v>
      </c>
    </row>
    <row r="133" spans="1:9" ht="16" thickBot="1">
      <c r="A133" s="61" t="s">
        <v>47</v>
      </c>
      <c r="B133" s="39" t="s">
        <v>58</v>
      </c>
      <c r="C133" s="62">
        <f>C59</f>
        <v>0</v>
      </c>
    </row>
    <row r="134" spans="1:9" ht="16" thickBot="1">
      <c r="A134" s="61" t="s">
        <v>49</v>
      </c>
      <c r="B134" s="39" t="s">
        <v>87</v>
      </c>
      <c r="C134" s="62">
        <f>D71</f>
        <v>0</v>
      </c>
    </row>
    <row r="135" spans="1:9" ht="16" thickBot="1">
      <c r="A135" s="61" t="s">
        <v>51</v>
      </c>
      <c r="B135" s="39" t="s">
        <v>95</v>
      </c>
      <c r="C135" s="62">
        <f>C101</f>
        <v>0</v>
      </c>
    </row>
    <row r="136" spans="1:9" ht="16" thickBot="1">
      <c r="A136" s="61" t="s">
        <v>53</v>
      </c>
      <c r="B136" s="39" t="s">
        <v>109</v>
      </c>
      <c r="C136" s="62">
        <f>C111</f>
        <v>0</v>
      </c>
    </row>
    <row r="137" spans="1:9" ht="16" thickBot="1">
      <c r="A137" s="574" t="s">
        <v>127</v>
      </c>
      <c r="B137" s="575"/>
      <c r="C137" s="62">
        <f>SUM(C132:C136)</f>
        <v>0</v>
      </c>
    </row>
    <row r="138" spans="1:9" ht="16" thickBot="1">
      <c r="A138" s="61" t="s">
        <v>73</v>
      </c>
      <c r="B138" s="39" t="s">
        <v>128</v>
      </c>
      <c r="C138" s="62">
        <f>D119+D126</f>
        <v>0</v>
      </c>
    </row>
    <row r="139" spans="1:9" ht="16" thickBot="1">
      <c r="A139" s="574" t="s">
        <v>129</v>
      </c>
      <c r="B139" s="575"/>
      <c r="C139" s="63">
        <f>ROUND(SUM(C137:C138),2)</f>
        <v>0</v>
      </c>
    </row>
    <row r="140" spans="1:9" ht="16" thickBot="1"/>
    <row r="141" spans="1:9">
      <c r="A141" s="64" t="s">
        <v>130</v>
      </c>
      <c r="B141" s="65" t="s">
        <v>131</v>
      </c>
      <c r="C141" s="66">
        <f>C126</f>
        <v>8.6499999999999994E-2</v>
      </c>
      <c r="D141" s="67"/>
      <c r="E141" s="67"/>
      <c r="F141" s="67"/>
      <c r="G141" s="67"/>
      <c r="H141" s="68"/>
      <c r="I141" s="69"/>
    </row>
    <row r="142" spans="1:9">
      <c r="A142" s="70"/>
      <c r="B142" s="67">
        <v>100</v>
      </c>
      <c r="C142" s="71"/>
      <c r="D142" s="67"/>
      <c r="E142" s="67"/>
      <c r="F142" s="67"/>
      <c r="G142" s="67"/>
      <c r="H142" s="68"/>
      <c r="I142" s="69"/>
    </row>
    <row r="143" spans="1:9">
      <c r="A143" s="72"/>
      <c r="B143" s="73"/>
      <c r="C143" s="74"/>
      <c r="D143" s="73"/>
      <c r="E143" s="73"/>
      <c r="F143" s="73"/>
      <c r="G143" s="73"/>
      <c r="H143" s="73"/>
      <c r="I143" s="75"/>
    </row>
    <row r="144" spans="1:9">
      <c r="A144" s="70" t="s">
        <v>132</v>
      </c>
      <c r="B144" s="67" t="s">
        <v>133</v>
      </c>
      <c r="C144" s="76">
        <f>SUM(C137+D117+D118)</f>
        <v>0</v>
      </c>
      <c r="D144" s="67"/>
      <c r="E144" s="67"/>
      <c r="F144" s="67"/>
      <c r="G144" s="67"/>
      <c r="H144" s="68"/>
      <c r="I144" s="77"/>
    </row>
    <row r="145" spans="1:9">
      <c r="A145" s="72"/>
      <c r="B145" s="73"/>
      <c r="C145" s="74"/>
      <c r="D145" s="73"/>
      <c r="E145" s="73"/>
      <c r="F145" s="73"/>
      <c r="G145" s="73"/>
      <c r="H145" s="73"/>
      <c r="I145" s="78"/>
    </row>
    <row r="146" spans="1:9">
      <c r="A146" s="70" t="s">
        <v>134</v>
      </c>
      <c r="B146" s="67" t="s">
        <v>135</v>
      </c>
      <c r="C146" s="79">
        <f>(C144/(1-C126))</f>
        <v>0</v>
      </c>
      <c r="D146" s="67"/>
      <c r="E146" s="67"/>
      <c r="F146" s="67"/>
      <c r="G146" s="67"/>
      <c r="H146" s="68"/>
      <c r="I146" s="77"/>
    </row>
    <row r="147" spans="1:9">
      <c r="A147" s="72"/>
      <c r="B147" s="73"/>
      <c r="C147" s="74"/>
      <c r="D147" s="73"/>
      <c r="E147" s="73"/>
      <c r="F147" s="73"/>
      <c r="G147" s="73"/>
      <c r="H147" s="73"/>
      <c r="I147" s="75"/>
    </row>
    <row r="148" spans="1:9" ht="16" thickBot="1">
      <c r="A148" s="80"/>
      <c r="B148" s="81" t="s">
        <v>136</v>
      </c>
      <c r="C148" s="82">
        <f>C146-C144</f>
        <v>0</v>
      </c>
      <c r="D148" s="67"/>
      <c r="E148" s="67"/>
      <c r="F148" s="67"/>
      <c r="G148" s="67"/>
      <c r="H148" s="68"/>
      <c r="I148" s="69"/>
    </row>
  </sheetData>
  <mergeCells count="32">
    <mergeCell ref="A1:D1"/>
    <mergeCell ref="A2:D2"/>
    <mergeCell ref="A3:D3"/>
    <mergeCell ref="A4:D4"/>
    <mergeCell ref="A5:C5"/>
    <mergeCell ref="A6:C6"/>
    <mergeCell ref="A16:B16"/>
    <mergeCell ref="A19:D19"/>
    <mergeCell ref="A21:D21"/>
    <mergeCell ref="A26:B26"/>
    <mergeCell ref="A29:D29"/>
    <mergeCell ref="A40:B40"/>
    <mergeCell ref="A43:C43"/>
    <mergeCell ref="A50:B50"/>
    <mergeCell ref="A53:C53"/>
    <mergeCell ref="A59:B59"/>
    <mergeCell ref="A62:D62"/>
    <mergeCell ref="A71:B71"/>
    <mergeCell ref="A74:D74"/>
    <mergeCell ref="A77:D77"/>
    <mergeCell ref="A86:B86"/>
    <mergeCell ref="A89:C89"/>
    <mergeCell ref="A93:B93"/>
    <mergeCell ref="A96:C96"/>
    <mergeCell ref="A137:B137"/>
    <mergeCell ref="A139:B139"/>
    <mergeCell ref="A101:B101"/>
    <mergeCell ref="A104:C104"/>
    <mergeCell ref="A111:B111"/>
    <mergeCell ref="A114:D114"/>
    <mergeCell ref="A126:B126"/>
    <mergeCell ref="A129:C129"/>
  </mergeCells>
  <pageMargins left="0.511811024" right="0.511811024" top="0.78740157499999996" bottom="0.78740157499999996" header="0.31496062000000002" footer="0.31496062000000002"/>
  <pageSetup paperSize="9" scale="75" orientation="portrait" r:id="rId1"/>
  <rowBreaks count="2" manualBreakCount="2">
    <brk id="52" max="16383" man="1"/>
    <brk id="11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48"/>
  <sheetViews>
    <sheetView showGridLines="0" view="pageBreakPreview" topLeftCell="A142" zoomScale="90" zoomScaleNormal="100" zoomScaleSheetLayoutView="90" workbookViewId="0">
      <selection activeCell="C122" sqref="C122:C123"/>
    </sheetView>
  </sheetViews>
  <sheetFormatPr defaultColWidth="9.1796875" defaultRowHeight="15.5"/>
  <cols>
    <col min="1" max="1" width="9.1796875" style="35"/>
    <col min="2" max="2" width="72.1796875" style="35" customWidth="1"/>
    <col min="3" max="3" width="18" style="35" customWidth="1"/>
    <col min="4" max="4" width="16.7265625" style="35" customWidth="1"/>
    <col min="5" max="5" width="12.7265625" style="35" customWidth="1"/>
    <col min="6" max="6" width="12" style="35" customWidth="1"/>
    <col min="7" max="7" width="15.1796875" style="35" customWidth="1"/>
    <col min="8" max="16384" width="9.1796875" style="35"/>
  </cols>
  <sheetData>
    <row r="1" spans="1:4" ht="23">
      <c r="A1" s="571" t="s">
        <v>39</v>
      </c>
      <c r="B1" s="571"/>
      <c r="C1" s="571"/>
      <c r="D1" s="571"/>
    </row>
    <row r="2" spans="1:4" ht="48.65" customHeight="1">
      <c r="A2" s="572" t="s">
        <v>40</v>
      </c>
      <c r="B2" s="572"/>
      <c r="C2" s="572"/>
      <c r="D2" s="572"/>
    </row>
    <row r="3" spans="1:4">
      <c r="A3" s="573" t="s">
        <v>41</v>
      </c>
      <c r="B3" s="573"/>
      <c r="C3" s="573"/>
      <c r="D3" s="573"/>
    </row>
    <row r="4" spans="1:4">
      <c r="A4" s="570" t="s">
        <v>237</v>
      </c>
      <c r="B4" s="570"/>
      <c r="C4" s="570"/>
      <c r="D4" s="570"/>
    </row>
    <row r="5" spans="1:4">
      <c r="A5" s="570" t="s">
        <v>245</v>
      </c>
      <c r="B5" s="570"/>
      <c r="C5" s="570"/>
    </row>
    <row r="6" spans="1:4">
      <c r="A6" s="569" t="s">
        <v>42</v>
      </c>
      <c r="B6" s="569"/>
      <c r="C6" s="569"/>
    </row>
    <row r="7" spans="1:4" ht="16" thickBot="1"/>
    <row r="8" spans="1:4" ht="16" thickBot="1">
      <c r="A8" s="36">
        <v>1</v>
      </c>
      <c r="B8" s="37" t="s">
        <v>43</v>
      </c>
      <c r="C8" s="37" t="s">
        <v>44</v>
      </c>
    </row>
    <row r="9" spans="1:4" ht="16" thickBot="1">
      <c r="A9" s="38" t="s">
        <v>45</v>
      </c>
      <c r="B9" s="39" t="s">
        <v>46</v>
      </c>
      <c r="C9" s="40"/>
    </row>
    <row r="10" spans="1:4" ht="16" thickBot="1">
      <c r="A10" s="38" t="s">
        <v>47</v>
      </c>
      <c r="B10" s="39" t="s">
        <v>48</v>
      </c>
      <c r="C10" s="40"/>
    </row>
    <row r="11" spans="1:4" ht="16" thickBot="1">
      <c r="A11" s="38" t="s">
        <v>49</v>
      </c>
      <c r="B11" s="39" t="s">
        <v>50</v>
      </c>
      <c r="C11" s="40"/>
    </row>
    <row r="12" spans="1:4" ht="16" thickBot="1">
      <c r="A12" s="38" t="s">
        <v>51</v>
      </c>
      <c r="B12" s="39" t="s">
        <v>52</v>
      </c>
      <c r="C12" s="40"/>
    </row>
    <row r="13" spans="1:4" ht="16" thickBot="1">
      <c r="A13" s="38" t="s">
        <v>53</v>
      </c>
      <c r="B13" s="39" t="s">
        <v>54</v>
      </c>
      <c r="C13" s="40"/>
    </row>
    <row r="14" spans="1:4" ht="16" thickBot="1">
      <c r="A14" s="38"/>
      <c r="B14" s="39"/>
      <c r="C14" s="40"/>
    </row>
    <row r="15" spans="1:4" ht="16" thickBot="1">
      <c r="A15" s="38" t="s">
        <v>55</v>
      </c>
      <c r="B15" s="39" t="s">
        <v>56</v>
      </c>
      <c r="C15" s="40"/>
    </row>
    <row r="16" spans="1:4" ht="16" thickBot="1">
      <c r="A16" s="574" t="s">
        <v>57</v>
      </c>
      <c r="B16" s="575"/>
      <c r="C16" s="40">
        <f>SUM(C9:C15)</f>
        <v>0</v>
      </c>
    </row>
    <row r="19" spans="1:4">
      <c r="A19" s="569" t="s">
        <v>58</v>
      </c>
      <c r="B19" s="569"/>
      <c r="C19" s="569"/>
      <c r="D19" s="569"/>
    </row>
    <row r="20" spans="1:4">
      <c r="A20" s="41"/>
    </row>
    <row r="21" spans="1:4">
      <c r="A21" s="576" t="s">
        <v>59</v>
      </c>
      <c r="B21" s="576"/>
      <c r="C21" s="576"/>
      <c r="D21" s="576"/>
    </row>
    <row r="22" spans="1:4" ht="16" thickBot="1"/>
    <row r="23" spans="1:4" ht="16" thickBot="1">
      <c r="A23" s="36" t="s">
        <v>60</v>
      </c>
      <c r="B23" s="37" t="s">
        <v>61</v>
      </c>
      <c r="C23" s="37" t="s">
        <v>62</v>
      </c>
      <c r="D23" s="37" t="s">
        <v>44</v>
      </c>
    </row>
    <row r="24" spans="1:4" ht="16" thickBot="1">
      <c r="A24" s="38" t="s">
        <v>45</v>
      </c>
      <c r="B24" s="39" t="s">
        <v>63</v>
      </c>
      <c r="C24" s="42">
        <v>8.3299999999999999E-2</v>
      </c>
      <c r="D24" s="43">
        <f>C24*C16</f>
        <v>0</v>
      </c>
    </row>
    <row r="25" spans="1:4" ht="16" thickBot="1">
      <c r="A25" s="38" t="s">
        <v>47</v>
      </c>
      <c r="B25" s="39" t="s">
        <v>64</v>
      </c>
      <c r="C25" s="42">
        <v>0.1111</v>
      </c>
      <c r="D25" s="44">
        <f>C25*C16</f>
        <v>0</v>
      </c>
    </row>
    <row r="26" spans="1:4" ht="16" thickBot="1">
      <c r="A26" s="574" t="s">
        <v>57</v>
      </c>
      <c r="B26" s="575"/>
      <c r="C26" s="42"/>
      <c r="D26" s="45">
        <f>SUM(D24:D25)</f>
        <v>0</v>
      </c>
    </row>
    <row r="29" spans="1:4" ht="32.25" customHeight="1">
      <c r="A29" s="577" t="s">
        <v>65</v>
      </c>
      <c r="B29" s="577"/>
      <c r="C29" s="577"/>
      <c r="D29" s="577"/>
    </row>
    <row r="30" spans="1:4" ht="16" thickBot="1"/>
    <row r="31" spans="1:4" ht="16" thickBot="1">
      <c r="A31" s="36" t="s">
        <v>66</v>
      </c>
      <c r="B31" s="37" t="s">
        <v>67</v>
      </c>
      <c r="C31" s="37" t="s">
        <v>62</v>
      </c>
      <c r="D31" s="37" t="s">
        <v>44</v>
      </c>
    </row>
    <row r="32" spans="1:4" ht="16" thickBot="1">
      <c r="A32" s="38" t="s">
        <v>45</v>
      </c>
      <c r="B32" s="39" t="s">
        <v>68</v>
      </c>
      <c r="C32" s="42">
        <v>0.2</v>
      </c>
      <c r="D32" s="46">
        <f>C32*(C16+D26+C101)</f>
        <v>0</v>
      </c>
    </row>
    <row r="33" spans="1:4" ht="16" thickBot="1">
      <c r="A33" s="38" t="s">
        <v>47</v>
      </c>
      <c r="B33" s="39" t="s">
        <v>69</v>
      </c>
      <c r="C33" s="42">
        <v>2.5000000000000001E-2</v>
      </c>
      <c r="D33" s="46">
        <f>C33*(C16+D26+C101)</f>
        <v>0</v>
      </c>
    </row>
    <row r="34" spans="1:4" ht="16" thickBot="1">
      <c r="A34" s="38" t="s">
        <v>49</v>
      </c>
      <c r="B34" s="39" t="s">
        <v>70</v>
      </c>
      <c r="C34" s="602">
        <v>0.03</v>
      </c>
      <c r="D34" s="46">
        <f>C34*(C16+D26+C101)</f>
        <v>0</v>
      </c>
    </row>
    <row r="35" spans="1:4" ht="16" thickBot="1">
      <c r="A35" s="38" t="s">
        <v>51</v>
      </c>
      <c r="B35" s="39" t="s">
        <v>71</v>
      </c>
      <c r="C35" s="42">
        <v>1.4999999999999999E-2</v>
      </c>
      <c r="D35" s="46">
        <f>C35*(C16+D26+C101)</f>
        <v>0</v>
      </c>
    </row>
    <row r="36" spans="1:4" ht="16" thickBot="1">
      <c r="A36" s="38" t="s">
        <v>53</v>
      </c>
      <c r="B36" s="39" t="s">
        <v>72</v>
      </c>
      <c r="C36" s="42">
        <v>0.01</v>
      </c>
      <c r="D36" s="46">
        <f>C36*(C16+D26+C101)</f>
        <v>0</v>
      </c>
    </row>
    <row r="37" spans="1:4" ht="16" thickBot="1">
      <c r="A37" s="38" t="s">
        <v>73</v>
      </c>
      <c r="B37" s="39" t="s">
        <v>74</v>
      </c>
      <c r="C37" s="42">
        <v>6.0000000000000001E-3</v>
      </c>
      <c r="D37" s="46">
        <f>C37*(C16+D26+C101)</f>
        <v>0</v>
      </c>
    </row>
    <row r="38" spans="1:4" ht="16" thickBot="1">
      <c r="A38" s="38" t="s">
        <v>55</v>
      </c>
      <c r="B38" s="39" t="s">
        <v>75</v>
      </c>
      <c r="C38" s="42">
        <v>2E-3</v>
      </c>
      <c r="D38" s="46">
        <f>C38*(C16+D26+C101)</f>
        <v>0</v>
      </c>
    </row>
    <row r="39" spans="1:4" ht="16" thickBot="1">
      <c r="A39" s="38" t="s">
        <v>76</v>
      </c>
      <c r="B39" s="39" t="s">
        <v>77</v>
      </c>
      <c r="C39" s="42">
        <v>0.08</v>
      </c>
      <c r="D39" s="46">
        <f>C39*(C16+D26+C101)</f>
        <v>0</v>
      </c>
    </row>
    <row r="40" spans="1:4" ht="16" thickBot="1">
      <c r="A40" s="574" t="s">
        <v>78</v>
      </c>
      <c r="B40" s="575"/>
      <c r="C40" s="48">
        <f>SUM(C32:C39)</f>
        <v>0.36800000000000005</v>
      </c>
      <c r="D40" s="49">
        <f>SUM(D32:D39)</f>
        <v>0</v>
      </c>
    </row>
    <row r="43" spans="1:4">
      <c r="A43" s="576" t="s">
        <v>79</v>
      </c>
      <c r="B43" s="576"/>
      <c r="C43" s="576"/>
    </row>
    <row r="44" spans="1:4" ht="16" thickBot="1"/>
    <row r="45" spans="1:4" ht="16" thickBot="1">
      <c r="A45" s="36" t="s">
        <v>80</v>
      </c>
      <c r="B45" s="37" t="s">
        <v>81</v>
      </c>
      <c r="C45" s="37" t="s">
        <v>44</v>
      </c>
    </row>
    <row r="46" spans="1:4" ht="16" thickBot="1">
      <c r="A46" s="38" t="s">
        <v>45</v>
      </c>
      <c r="B46" s="39" t="s">
        <v>82</v>
      </c>
      <c r="C46" s="40"/>
    </row>
    <row r="47" spans="1:4" ht="16" thickBot="1">
      <c r="A47" s="38" t="s">
        <v>47</v>
      </c>
      <c r="B47" s="39" t="s">
        <v>83</v>
      </c>
      <c r="C47" s="40"/>
    </row>
    <row r="48" spans="1:4" ht="16" thickBot="1">
      <c r="A48" s="38" t="s">
        <v>49</v>
      </c>
      <c r="B48" s="39" t="s">
        <v>84</v>
      </c>
      <c r="C48" s="40"/>
    </row>
    <row r="49" spans="1:4" ht="16" thickBot="1">
      <c r="A49" s="38" t="s">
        <v>51</v>
      </c>
      <c r="B49" s="39" t="s">
        <v>56</v>
      </c>
      <c r="C49" s="40"/>
    </row>
    <row r="50" spans="1:4" ht="16" thickBot="1">
      <c r="A50" s="574" t="s">
        <v>57</v>
      </c>
      <c r="B50" s="575"/>
      <c r="C50" s="58">
        <f>SUM(C46:C49)</f>
        <v>0</v>
      </c>
    </row>
    <row r="53" spans="1:4">
      <c r="A53" s="576" t="s">
        <v>85</v>
      </c>
      <c r="B53" s="576"/>
      <c r="C53" s="576"/>
    </row>
    <row r="54" spans="1:4" ht="16" thickBot="1"/>
    <row r="55" spans="1:4" ht="16" thickBot="1">
      <c r="A55" s="36">
        <v>2</v>
      </c>
      <c r="B55" s="37" t="s">
        <v>86</v>
      </c>
      <c r="C55" s="37" t="s">
        <v>44</v>
      </c>
    </row>
    <row r="56" spans="1:4" ht="16" thickBot="1">
      <c r="A56" s="38" t="s">
        <v>60</v>
      </c>
      <c r="B56" s="39" t="s">
        <v>61</v>
      </c>
      <c r="C56" s="46">
        <f>D26</f>
        <v>0</v>
      </c>
    </row>
    <row r="57" spans="1:4" ht="16" thickBot="1">
      <c r="A57" s="38" t="s">
        <v>66</v>
      </c>
      <c r="B57" s="39" t="s">
        <v>67</v>
      </c>
      <c r="C57" s="46">
        <f>D40</f>
        <v>0</v>
      </c>
    </row>
    <row r="58" spans="1:4" ht="16" thickBot="1">
      <c r="A58" s="38" t="s">
        <v>80</v>
      </c>
      <c r="B58" s="39" t="s">
        <v>81</v>
      </c>
      <c r="C58" s="46">
        <f>C50</f>
        <v>0</v>
      </c>
    </row>
    <row r="59" spans="1:4" ht="16" thickBot="1">
      <c r="A59" s="574" t="s">
        <v>57</v>
      </c>
      <c r="B59" s="575"/>
      <c r="C59" s="49">
        <f>SUM(C56:C58)</f>
        <v>0</v>
      </c>
    </row>
    <row r="60" spans="1:4">
      <c r="A60" s="50"/>
    </row>
    <row r="62" spans="1:4">
      <c r="A62" s="569" t="s">
        <v>87</v>
      </c>
      <c r="B62" s="569"/>
      <c r="C62" s="569"/>
      <c r="D62" s="569"/>
    </row>
    <row r="63" spans="1:4" ht="16" thickBot="1"/>
    <row r="64" spans="1:4" ht="16" thickBot="1">
      <c r="A64" s="36">
        <v>3</v>
      </c>
      <c r="B64" s="37" t="s">
        <v>88</v>
      </c>
      <c r="C64" s="37" t="s">
        <v>62</v>
      </c>
      <c r="D64" s="37" t="s">
        <v>44</v>
      </c>
    </row>
    <row r="65" spans="1:4" ht="16" thickBot="1">
      <c r="A65" s="38" t="s">
        <v>45</v>
      </c>
      <c r="B65" s="51" t="s">
        <v>89</v>
      </c>
      <c r="C65" s="52">
        <v>4.1700000000000001E-3</v>
      </c>
      <c r="D65" s="53">
        <f>C65*C16</f>
        <v>0</v>
      </c>
    </row>
    <row r="66" spans="1:4" ht="16" thickBot="1">
      <c r="A66" s="38" t="s">
        <v>47</v>
      </c>
      <c r="B66" s="51" t="s">
        <v>90</v>
      </c>
      <c r="C66" s="52">
        <v>3.3E-4</v>
      </c>
      <c r="D66" s="54">
        <f>C66*C16</f>
        <v>0</v>
      </c>
    </row>
    <row r="67" spans="1:4" ht="16" thickBot="1">
      <c r="A67" s="38" t="s">
        <v>49</v>
      </c>
      <c r="B67" s="51" t="s">
        <v>91</v>
      </c>
      <c r="C67" s="52">
        <v>1.6000000000000001E-3</v>
      </c>
      <c r="D67" s="53">
        <f>C67*C16</f>
        <v>0</v>
      </c>
    </row>
    <row r="68" spans="1:4" ht="16" thickBot="1">
      <c r="A68" s="38" t="s">
        <v>51</v>
      </c>
      <c r="B68" s="51" t="s">
        <v>92</v>
      </c>
      <c r="C68" s="225">
        <v>1.9439999999999999E-2</v>
      </c>
      <c r="D68" s="54">
        <f>C68*C16</f>
        <v>0</v>
      </c>
    </row>
    <row r="69" spans="1:4" ht="16" thickBot="1">
      <c r="A69" s="38" t="s">
        <v>53</v>
      </c>
      <c r="B69" s="51" t="s">
        <v>93</v>
      </c>
      <c r="C69" s="52">
        <f>C40*C68</f>
        <v>7.1539200000000002E-3</v>
      </c>
      <c r="D69" s="53">
        <f>C69*C16</f>
        <v>0</v>
      </c>
    </row>
    <row r="70" spans="1:4" ht="16" thickBot="1">
      <c r="A70" s="38" t="s">
        <v>73</v>
      </c>
      <c r="B70" s="51" t="s">
        <v>94</v>
      </c>
      <c r="C70" s="52">
        <v>3.2000000000000001E-2</v>
      </c>
      <c r="D70" s="53">
        <f>C70*C16</f>
        <v>0</v>
      </c>
    </row>
    <row r="71" spans="1:4" ht="16" thickBot="1">
      <c r="A71" s="574" t="s">
        <v>57</v>
      </c>
      <c r="B71" s="575"/>
      <c r="C71" s="55"/>
      <c r="D71" s="145">
        <f>SUM(D65:D70)</f>
        <v>0</v>
      </c>
    </row>
    <row r="74" spans="1:4">
      <c r="A74" s="569" t="s">
        <v>95</v>
      </c>
      <c r="B74" s="569"/>
      <c r="C74" s="569"/>
      <c r="D74" s="569"/>
    </row>
    <row r="77" spans="1:4">
      <c r="A77" s="569" t="s">
        <v>96</v>
      </c>
      <c r="B77" s="569"/>
      <c r="C77" s="569"/>
      <c r="D77" s="569"/>
    </row>
    <row r="78" spans="1:4" ht="16" thickBot="1">
      <c r="A78" s="41"/>
    </row>
    <row r="79" spans="1:4" ht="16" thickBot="1">
      <c r="A79" s="36" t="s">
        <v>97</v>
      </c>
      <c r="B79" s="37" t="s">
        <v>98</v>
      </c>
      <c r="C79" s="37" t="s">
        <v>62</v>
      </c>
      <c r="D79" s="37" t="s">
        <v>44</v>
      </c>
    </row>
    <row r="80" spans="1:4" ht="16" thickBot="1">
      <c r="A80" s="38" t="s">
        <v>45</v>
      </c>
      <c r="B80" s="39" t="s">
        <v>99</v>
      </c>
      <c r="C80" s="52">
        <v>9.2599999999999991E-3</v>
      </c>
      <c r="D80" s="53">
        <f>C80*C16</f>
        <v>0</v>
      </c>
    </row>
    <row r="81" spans="1:4" ht="16" thickBot="1">
      <c r="A81" s="38" t="s">
        <v>47</v>
      </c>
      <c r="B81" s="39" t="s">
        <v>98</v>
      </c>
      <c r="C81" s="52">
        <v>5.5599999999999998E-3</v>
      </c>
      <c r="D81" s="54">
        <f>C81*C16</f>
        <v>0</v>
      </c>
    </row>
    <row r="82" spans="1:4" ht="16" thickBot="1">
      <c r="A82" s="38" t="s">
        <v>49</v>
      </c>
      <c r="B82" s="39" t="s">
        <v>100</v>
      </c>
      <c r="C82" s="52">
        <v>2.7999999999999998E-4</v>
      </c>
      <c r="D82" s="53">
        <f>C82*C16</f>
        <v>0</v>
      </c>
    </row>
    <row r="83" spans="1:4" ht="16" thickBot="1">
      <c r="A83" s="38" t="s">
        <v>51</v>
      </c>
      <c r="B83" s="39" t="s">
        <v>101</v>
      </c>
      <c r="C83" s="52">
        <v>1.9000000000000001E-4</v>
      </c>
      <c r="D83" s="54">
        <f>C83*C16</f>
        <v>0</v>
      </c>
    </row>
    <row r="84" spans="1:4" ht="16" thickBot="1">
      <c r="A84" s="38" t="s">
        <v>53</v>
      </c>
      <c r="B84" s="39" t="s">
        <v>102</v>
      </c>
      <c r="C84" s="52">
        <v>5.5999999999999995E-4</v>
      </c>
      <c r="D84" s="53">
        <f>C84*C16</f>
        <v>0</v>
      </c>
    </row>
    <row r="85" spans="1:4" ht="16" thickBot="1">
      <c r="A85" s="38" t="s">
        <v>73</v>
      </c>
      <c r="B85" s="39" t="s">
        <v>56</v>
      </c>
      <c r="C85" s="52"/>
      <c r="D85" s="53">
        <f>C85*C16</f>
        <v>0</v>
      </c>
    </row>
    <row r="86" spans="1:4" ht="16" thickBot="1">
      <c r="A86" s="574" t="s">
        <v>78</v>
      </c>
      <c r="B86" s="575"/>
      <c r="C86" s="55">
        <f>SUM(C80:C85)</f>
        <v>1.585E-2</v>
      </c>
      <c r="D86" s="144">
        <f>SUM(D80:D85)</f>
        <v>0</v>
      </c>
    </row>
    <row r="89" spans="1:4">
      <c r="A89" s="576" t="s">
        <v>103</v>
      </c>
      <c r="B89" s="576"/>
      <c r="C89" s="576"/>
    </row>
    <row r="90" spans="1:4" ht="16" thickBot="1">
      <c r="A90" s="41"/>
    </row>
    <row r="91" spans="1:4" ht="16" thickBot="1">
      <c r="A91" s="36" t="s">
        <v>104</v>
      </c>
      <c r="B91" s="37" t="s">
        <v>105</v>
      </c>
      <c r="C91" s="37" t="s">
        <v>44</v>
      </c>
    </row>
    <row r="92" spans="1:4" ht="16" thickBot="1">
      <c r="A92" s="38" t="s">
        <v>45</v>
      </c>
      <c r="B92" s="39" t="s">
        <v>106</v>
      </c>
      <c r="C92" s="40">
        <v>0</v>
      </c>
    </row>
    <row r="93" spans="1:4" ht="16" thickBot="1">
      <c r="A93" s="574" t="s">
        <v>57</v>
      </c>
      <c r="B93" s="575"/>
      <c r="C93" s="56"/>
    </row>
    <row r="96" spans="1:4">
      <c r="A96" s="576" t="s">
        <v>107</v>
      </c>
      <c r="B96" s="576"/>
      <c r="C96" s="576"/>
    </row>
    <row r="97" spans="1:3" ht="16" thickBot="1">
      <c r="A97" s="41"/>
    </row>
    <row r="98" spans="1:3" ht="16" thickBot="1">
      <c r="A98" s="36">
        <v>4</v>
      </c>
      <c r="B98" s="37" t="s">
        <v>108</v>
      </c>
      <c r="C98" s="37" t="s">
        <v>44</v>
      </c>
    </row>
    <row r="99" spans="1:3" ht="16" thickBot="1">
      <c r="A99" s="38" t="s">
        <v>97</v>
      </c>
      <c r="B99" s="39" t="s">
        <v>98</v>
      </c>
      <c r="C99" s="40">
        <f>D86</f>
        <v>0</v>
      </c>
    </row>
    <row r="100" spans="1:3" ht="16" thickBot="1">
      <c r="A100" s="38" t="s">
        <v>104</v>
      </c>
      <c r="B100" s="39" t="s">
        <v>105</v>
      </c>
      <c r="C100" s="40">
        <v>0</v>
      </c>
    </row>
    <row r="101" spans="1:3" ht="16" thickBot="1">
      <c r="A101" s="574" t="s">
        <v>57</v>
      </c>
      <c r="B101" s="575"/>
      <c r="C101" s="40">
        <f>SUM(C99:C100)</f>
        <v>0</v>
      </c>
    </row>
    <row r="104" spans="1:3">
      <c r="A104" s="569" t="s">
        <v>109</v>
      </c>
      <c r="B104" s="569"/>
      <c r="C104" s="569"/>
    </row>
    <row r="105" spans="1:3" ht="16" thickBot="1"/>
    <row r="106" spans="1:3" ht="16" thickBot="1">
      <c r="A106" s="36">
        <v>5</v>
      </c>
      <c r="B106" s="57" t="s">
        <v>110</v>
      </c>
      <c r="C106" s="37" t="s">
        <v>44</v>
      </c>
    </row>
    <row r="107" spans="1:3" ht="16" thickBot="1">
      <c r="A107" s="38" t="s">
        <v>45</v>
      </c>
      <c r="B107" s="39" t="s">
        <v>111</v>
      </c>
      <c r="C107" s="211">
        <f>ASG!C107</f>
        <v>0</v>
      </c>
    </row>
    <row r="108" spans="1:3" ht="16" thickBot="1">
      <c r="A108" s="38" t="s">
        <v>47</v>
      </c>
      <c r="B108" s="39" t="s">
        <v>112</v>
      </c>
      <c r="C108" s="211">
        <f>ASG!C108</f>
        <v>0</v>
      </c>
    </row>
    <row r="109" spans="1:3" ht="16" thickBot="1">
      <c r="A109" s="38" t="s">
        <v>49</v>
      </c>
      <c r="B109" s="39" t="s">
        <v>113</v>
      </c>
      <c r="C109" s="211">
        <f>ASG!C109</f>
        <v>0</v>
      </c>
    </row>
    <row r="110" spans="1:3" ht="16" thickBot="1">
      <c r="A110" s="38" t="s">
        <v>51</v>
      </c>
      <c r="B110" s="39" t="s">
        <v>114</v>
      </c>
      <c r="C110" s="211">
        <f>ASG!C110</f>
        <v>0</v>
      </c>
    </row>
    <row r="111" spans="1:3" ht="16" thickBot="1">
      <c r="A111" s="574" t="s">
        <v>78</v>
      </c>
      <c r="B111" s="575"/>
      <c r="C111" s="58">
        <f>SUM(C107:C110)</f>
        <v>0</v>
      </c>
    </row>
    <row r="114" spans="1:4">
      <c r="A114" s="569" t="s">
        <v>115</v>
      </c>
      <c r="B114" s="569"/>
      <c r="C114" s="569"/>
      <c r="D114" s="569"/>
    </row>
    <row r="115" spans="1:4" ht="16" thickBot="1"/>
    <row r="116" spans="1:4" ht="16" thickBot="1">
      <c r="A116" s="36">
        <v>6</v>
      </c>
      <c r="B116" s="57" t="s">
        <v>116</v>
      </c>
      <c r="C116" s="37" t="s">
        <v>62</v>
      </c>
      <c r="D116" s="37" t="s">
        <v>44</v>
      </c>
    </row>
    <row r="117" spans="1:4" ht="16" thickBot="1">
      <c r="A117" s="38" t="s">
        <v>45</v>
      </c>
      <c r="B117" s="39" t="s">
        <v>117</v>
      </c>
      <c r="C117" s="147">
        <f>ASG!$C$117</f>
        <v>0.03</v>
      </c>
      <c r="D117" s="40">
        <f>(C137)*C117</f>
        <v>0</v>
      </c>
    </row>
    <row r="118" spans="1:4" ht="16" thickBot="1">
      <c r="A118" s="38" t="s">
        <v>47</v>
      </c>
      <c r="B118" s="39" t="s">
        <v>118</v>
      </c>
      <c r="C118" s="147">
        <f>ASG!$C$118</f>
        <v>6.7900000000000002E-2</v>
      </c>
      <c r="D118" s="40">
        <f>(C137+D117)*C118</f>
        <v>0</v>
      </c>
    </row>
    <row r="119" spans="1:4" ht="16" thickBot="1">
      <c r="A119" s="38"/>
      <c r="B119" s="59" t="s">
        <v>119</v>
      </c>
      <c r="C119" s="52">
        <f>SUM(C117:C118)</f>
        <v>9.7900000000000001E-2</v>
      </c>
      <c r="D119" s="40">
        <f>SUM(D117:D118)</f>
        <v>0</v>
      </c>
    </row>
    <row r="120" spans="1:4" ht="16" thickBot="1">
      <c r="A120" s="38" t="s">
        <v>49</v>
      </c>
      <c r="B120" s="39" t="s">
        <v>120</v>
      </c>
      <c r="C120" s="150"/>
      <c r="D120" s="150"/>
    </row>
    <row r="121" spans="1:4" ht="16" thickBot="1">
      <c r="A121" s="38"/>
      <c r="B121" s="39" t="s">
        <v>121</v>
      </c>
      <c r="C121" s="52"/>
      <c r="D121" s="149"/>
    </row>
    <row r="122" spans="1:4" ht="16" thickBot="1">
      <c r="A122" s="38"/>
      <c r="B122" s="39" t="s">
        <v>122</v>
      </c>
      <c r="C122" s="147">
        <v>6.4999999999999997E-3</v>
      </c>
      <c r="D122" s="40">
        <f>$C$139*C122</f>
        <v>0</v>
      </c>
    </row>
    <row r="123" spans="1:4" ht="16" thickBot="1">
      <c r="A123" s="38"/>
      <c r="B123" s="39" t="s">
        <v>123</v>
      </c>
      <c r="C123" s="147">
        <v>0.03</v>
      </c>
      <c r="D123" s="40">
        <f>$C$139*C123</f>
        <v>0</v>
      </c>
    </row>
    <row r="124" spans="1:4" ht="16" thickBot="1">
      <c r="A124" s="38"/>
      <c r="B124" s="39" t="s">
        <v>124</v>
      </c>
      <c r="C124" s="55"/>
      <c r="D124" s="40"/>
    </row>
    <row r="125" spans="1:4" ht="16" thickBot="1">
      <c r="A125" s="38"/>
      <c r="B125" s="39" t="s">
        <v>236</v>
      </c>
      <c r="C125" s="55">
        <v>0.05</v>
      </c>
      <c r="D125" s="40">
        <f>$C$139*C125</f>
        <v>0</v>
      </c>
    </row>
    <row r="126" spans="1:4" ht="16" thickBot="1">
      <c r="A126" s="574" t="s">
        <v>78</v>
      </c>
      <c r="B126" s="575"/>
      <c r="C126" s="60">
        <f>C122+C123+C125</f>
        <v>8.6499999999999994E-2</v>
      </c>
      <c r="D126" s="148">
        <f>(C137+D117+D118)/(1-C126)-(C137+D117+D118)</f>
        <v>0</v>
      </c>
    </row>
    <row r="129" spans="1:9">
      <c r="A129" s="569" t="s">
        <v>125</v>
      </c>
      <c r="B129" s="569"/>
      <c r="C129" s="569"/>
    </row>
    <row r="130" spans="1:9" ht="16" thickBot="1"/>
    <row r="131" spans="1:9" ht="16" thickBot="1">
      <c r="A131" s="36"/>
      <c r="B131" s="37" t="s">
        <v>126</v>
      </c>
      <c r="C131" s="37" t="s">
        <v>44</v>
      </c>
    </row>
    <row r="132" spans="1:9" ht="16" thickBot="1">
      <c r="A132" s="61" t="s">
        <v>45</v>
      </c>
      <c r="B132" s="39" t="s">
        <v>42</v>
      </c>
      <c r="C132" s="62">
        <f>C16</f>
        <v>0</v>
      </c>
    </row>
    <row r="133" spans="1:9" ht="16" thickBot="1">
      <c r="A133" s="61" t="s">
        <v>47</v>
      </c>
      <c r="B133" s="39" t="s">
        <v>58</v>
      </c>
      <c r="C133" s="62">
        <f>C59</f>
        <v>0</v>
      </c>
    </row>
    <row r="134" spans="1:9" ht="16" thickBot="1">
      <c r="A134" s="61" t="s">
        <v>49</v>
      </c>
      <c r="B134" s="39" t="s">
        <v>87</v>
      </c>
      <c r="C134" s="62">
        <f>D71</f>
        <v>0</v>
      </c>
    </row>
    <row r="135" spans="1:9" ht="16" thickBot="1">
      <c r="A135" s="61" t="s">
        <v>51</v>
      </c>
      <c r="B135" s="39" t="s">
        <v>95</v>
      </c>
      <c r="C135" s="62">
        <f>C101</f>
        <v>0</v>
      </c>
    </row>
    <row r="136" spans="1:9" ht="16" thickBot="1">
      <c r="A136" s="61" t="s">
        <v>53</v>
      </c>
      <c r="B136" s="39" t="s">
        <v>109</v>
      </c>
      <c r="C136" s="62">
        <f>C111</f>
        <v>0</v>
      </c>
    </row>
    <row r="137" spans="1:9" ht="16" thickBot="1">
      <c r="A137" s="574" t="s">
        <v>127</v>
      </c>
      <c r="B137" s="575"/>
      <c r="C137" s="62">
        <f>SUM(C132:C136)</f>
        <v>0</v>
      </c>
    </row>
    <row r="138" spans="1:9" ht="16" thickBot="1">
      <c r="A138" s="61" t="s">
        <v>73</v>
      </c>
      <c r="B138" s="39" t="s">
        <v>128</v>
      </c>
      <c r="C138" s="62">
        <f>D119+D126</f>
        <v>0</v>
      </c>
    </row>
    <row r="139" spans="1:9" ht="16" thickBot="1">
      <c r="A139" s="574" t="s">
        <v>129</v>
      </c>
      <c r="B139" s="575"/>
      <c r="C139" s="63">
        <f>ROUND(SUM(C137:C138),2)</f>
        <v>0</v>
      </c>
    </row>
    <row r="140" spans="1:9" ht="16" thickBot="1"/>
    <row r="141" spans="1:9">
      <c r="A141" s="64" t="s">
        <v>130</v>
      </c>
      <c r="B141" s="65" t="s">
        <v>131</v>
      </c>
      <c r="C141" s="66">
        <f>C126</f>
        <v>8.6499999999999994E-2</v>
      </c>
      <c r="D141" s="67"/>
      <c r="E141" s="67"/>
      <c r="F141" s="67"/>
      <c r="G141" s="67"/>
      <c r="H141" s="68"/>
      <c r="I141" s="69"/>
    </row>
    <row r="142" spans="1:9">
      <c r="A142" s="70"/>
      <c r="B142" s="67">
        <v>100</v>
      </c>
      <c r="C142" s="71"/>
      <c r="D142" s="67"/>
      <c r="E142" s="67"/>
      <c r="F142" s="67"/>
      <c r="G142" s="67"/>
      <c r="H142" s="68"/>
      <c r="I142" s="69"/>
    </row>
    <row r="143" spans="1:9">
      <c r="A143" s="72"/>
      <c r="B143" s="73"/>
      <c r="C143" s="74"/>
      <c r="D143" s="73"/>
      <c r="E143" s="73"/>
      <c r="F143" s="73"/>
      <c r="G143" s="73"/>
      <c r="H143" s="73"/>
      <c r="I143" s="75"/>
    </row>
    <row r="144" spans="1:9">
      <c r="A144" s="70" t="s">
        <v>132</v>
      </c>
      <c r="B144" s="67" t="s">
        <v>133</v>
      </c>
      <c r="C144" s="76">
        <f>SUM(C137+D117+D118)</f>
        <v>0</v>
      </c>
      <c r="D144" s="67"/>
      <c r="E144" s="67"/>
      <c r="F144" s="67"/>
      <c r="G144" s="67"/>
      <c r="H144" s="68"/>
      <c r="I144" s="77"/>
    </row>
    <row r="145" spans="1:9">
      <c r="A145" s="72"/>
      <c r="B145" s="73"/>
      <c r="C145" s="74"/>
      <c r="D145" s="73"/>
      <c r="E145" s="73"/>
      <c r="F145" s="73"/>
      <c r="G145" s="73"/>
      <c r="H145" s="73"/>
      <c r="I145" s="78"/>
    </row>
    <row r="146" spans="1:9">
      <c r="A146" s="70" t="s">
        <v>134</v>
      </c>
      <c r="B146" s="67" t="s">
        <v>135</v>
      </c>
      <c r="C146" s="79">
        <f>(C144/(1-C126))</f>
        <v>0</v>
      </c>
      <c r="D146" s="67"/>
      <c r="E146" s="67"/>
      <c r="F146" s="67"/>
      <c r="G146" s="67"/>
      <c r="H146" s="68"/>
      <c r="I146" s="77"/>
    </row>
    <row r="147" spans="1:9">
      <c r="A147" s="72"/>
      <c r="B147" s="73"/>
      <c r="C147" s="74"/>
      <c r="D147" s="73"/>
      <c r="E147" s="73"/>
      <c r="F147" s="73"/>
      <c r="G147" s="73"/>
      <c r="H147" s="73"/>
      <c r="I147" s="75"/>
    </row>
    <row r="148" spans="1:9" ht="16" thickBot="1">
      <c r="A148" s="80"/>
      <c r="B148" s="81" t="s">
        <v>136</v>
      </c>
      <c r="C148" s="82">
        <f>C146-C144</f>
        <v>0</v>
      </c>
      <c r="D148" s="67"/>
      <c r="E148" s="67"/>
      <c r="F148" s="67"/>
      <c r="G148" s="67"/>
      <c r="H148" s="68"/>
      <c r="I148" s="69"/>
    </row>
  </sheetData>
  <mergeCells count="32">
    <mergeCell ref="A1:D1"/>
    <mergeCell ref="A2:D2"/>
    <mergeCell ref="A3:D3"/>
    <mergeCell ref="A4:D4"/>
    <mergeCell ref="A5:C5"/>
    <mergeCell ref="A6:C6"/>
    <mergeCell ref="A16:B16"/>
    <mergeCell ref="A19:D19"/>
    <mergeCell ref="A21:D21"/>
    <mergeCell ref="A26:B26"/>
    <mergeCell ref="A29:D29"/>
    <mergeCell ref="A40:B40"/>
    <mergeCell ref="A43:C43"/>
    <mergeCell ref="A50:B50"/>
    <mergeCell ref="A53:C53"/>
    <mergeCell ref="A59:B59"/>
    <mergeCell ref="A62:D62"/>
    <mergeCell ref="A71:B71"/>
    <mergeCell ref="A74:D74"/>
    <mergeCell ref="A77:D77"/>
    <mergeCell ref="A86:B86"/>
    <mergeCell ref="A89:C89"/>
    <mergeCell ref="A93:B93"/>
    <mergeCell ref="A96:C96"/>
    <mergeCell ref="A137:B137"/>
    <mergeCell ref="A139:B139"/>
    <mergeCell ref="A101:B101"/>
    <mergeCell ref="A104:C104"/>
    <mergeCell ref="A111:B111"/>
    <mergeCell ref="A114:D114"/>
    <mergeCell ref="A126:B126"/>
    <mergeCell ref="A129:C129"/>
  </mergeCells>
  <pageMargins left="0.511811024" right="0.511811024" top="0.78740157499999996" bottom="0.78740157499999996" header="0.31496062000000002" footer="0.31496062000000002"/>
  <pageSetup paperSize="9" scale="75" orientation="portrait" r:id="rId1"/>
  <rowBreaks count="2" manualBreakCount="2">
    <brk id="52" max="16383" man="1"/>
    <brk id="11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48"/>
  <sheetViews>
    <sheetView showGridLines="0" view="pageBreakPreview" topLeftCell="A136" zoomScale="90" zoomScaleNormal="100" zoomScaleSheetLayoutView="90" workbookViewId="0">
      <selection activeCell="C122" sqref="C122:C123"/>
    </sheetView>
  </sheetViews>
  <sheetFormatPr defaultColWidth="9.1796875" defaultRowHeight="15.5"/>
  <cols>
    <col min="1" max="1" width="9.1796875" style="35"/>
    <col min="2" max="2" width="72.1796875" style="35" customWidth="1"/>
    <col min="3" max="3" width="18" style="35" customWidth="1"/>
    <col min="4" max="4" width="16.7265625" style="35" customWidth="1"/>
    <col min="5" max="5" width="12.7265625" style="35" customWidth="1"/>
    <col min="6" max="6" width="12" style="35" customWidth="1"/>
    <col min="7" max="7" width="15.1796875" style="35" customWidth="1"/>
    <col min="8" max="16384" width="9.1796875" style="35"/>
  </cols>
  <sheetData>
    <row r="1" spans="1:4" ht="23">
      <c r="A1" s="571" t="s">
        <v>39</v>
      </c>
      <c r="B1" s="571"/>
      <c r="C1" s="571"/>
      <c r="D1" s="571"/>
    </row>
    <row r="2" spans="1:4" ht="48.65" customHeight="1">
      <c r="A2" s="572" t="s">
        <v>40</v>
      </c>
      <c r="B2" s="572"/>
      <c r="C2" s="572"/>
      <c r="D2" s="572"/>
    </row>
    <row r="3" spans="1:4">
      <c r="A3" s="573" t="s">
        <v>41</v>
      </c>
      <c r="B3" s="573"/>
      <c r="C3" s="573"/>
      <c r="D3" s="573"/>
    </row>
    <row r="4" spans="1:4">
      <c r="A4" s="570" t="s">
        <v>237</v>
      </c>
      <c r="B4" s="570"/>
      <c r="C4" s="570"/>
      <c r="D4" s="570"/>
    </row>
    <row r="5" spans="1:4">
      <c r="A5" s="570" t="s">
        <v>246</v>
      </c>
      <c r="B5" s="570"/>
      <c r="C5" s="570"/>
    </row>
    <row r="6" spans="1:4">
      <c r="A6" s="569" t="s">
        <v>42</v>
      </c>
      <c r="B6" s="569"/>
      <c r="C6" s="569"/>
    </row>
    <row r="7" spans="1:4" ht="16" thickBot="1"/>
    <row r="8" spans="1:4" ht="16" thickBot="1">
      <c r="A8" s="36">
        <v>1</v>
      </c>
      <c r="B8" s="37" t="s">
        <v>43</v>
      </c>
      <c r="C8" s="37" t="s">
        <v>44</v>
      </c>
    </row>
    <row r="9" spans="1:4" ht="16" thickBot="1">
      <c r="A9" s="38" t="s">
        <v>45</v>
      </c>
      <c r="B9" s="39" t="s">
        <v>46</v>
      </c>
      <c r="C9" s="40"/>
    </row>
    <row r="10" spans="1:4" ht="16" thickBot="1">
      <c r="A10" s="38" t="s">
        <v>47</v>
      </c>
      <c r="B10" s="39" t="s">
        <v>48</v>
      </c>
      <c r="C10" s="40"/>
    </row>
    <row r="11" spans="1:4" ht="16" thickBot="1">
      <c r="A11" s="38" t="s">
        <v>49</v>
      </c>
      <c r="B11" s="39" t="s">
        <v>50</v>
      </c>
      <c r="C11" s="40"/>
    </row>
    <row r="12" spans="1:4" ht="16" thickBot="1">
      <c r="A12" s="38" t="s">
        <v>51</v>
      </c>
      <c r="B12" s="39" t="s">
        <v>52</v>
      </c>
      <c r="C12" s="40"/>
    </row>
    <row r="13" spans="1:4" ht="16" thickBot="1">
      <c r="A13" s="38" t="s">
        <v>53</v>
      </c>
      <c r="B13" s="39" t="s">
        <v>54</v>
      </c>
      <c r="C13" s="40"/>
    </row>
    <row r="14" spans="1:4" ht="16" thickBot="1">
      <c r="A14" s="38"/>
      <c r="B14" s="39"/>
      <c r="C14" s="40"/>
    </row>
    <row r="15" spans="1:4" ht="16" thickBot="1">
      <c r="A15" s="38" t="s">
        <v>55</v>
      </c>
      <c r="B15" s="39" t="s">
        <v>56</v>
      </c>
      <c r="C15" s="40"/>
    </row>
    <row r="16" spans="1:4" ht="16" thickBot="1">
      <c r="A16" s="574" t="s">
        <v>57</v>
      </c>
      <c r="B16" s="575"/>
      <c r="C16" s="40">
        <f>SUM(C9:C15)</f>
        <v>0</v>
      </c>
    </row>
    <row r="19" spans="1:4">
      <c r="A19" s="569" t="s">
        <v>58</v>
      </c>
      <c r="B19" s="569"/>
      <c r="C19" s="569"/>
      <c r="D19" s="569"/>
    </row>
    <row r="20" spans="1:4">
      <c r="A20" s="41"/>
    </row>
    <row r="21" spans="1:4">
      <c r="A21" s="576" t="s">
        <v>59</v>
      </c>
      <c r="B21" s="576"/>
      <c r="C21" s="576"/>
      <c r="D21" s="576"/>
    </row>
    <row r="22" spans="1:4" ht="16" thickBot="1"/>
    <row r="23" spans="1:4" ht="16" thickBot="1">
      <c r="A23" s="36" t="s">
        <v>60</v>
      </c>
      <c r="B23" s="37" t="s">
        <v>61</v>
      </c>
      <c r="C23" s="37" t="s">
        <v>62</v>
      </c>
      <c r="D23" s="37" t="s">
        <v>44</v>
      </c>
    </row>
    <row r="24" spans="1:4" ht="16" thickBot="1">
      <c r="A24" s="38" t="s">
        <v>45</v>
      </c>
      <c r="B24" s="39" t="s">
        <v>63</v>
      </c>
      <c r="C24" s="42">
        <v>8.3299999999999999E-2</v>
      </c>
      <c r="D24" s="43">
        <f>C24*C16</f>
        <v>0</v>
      </c>
    </row>
    <row r="25" spans="1:4" ht="16" thickBot="1">
      <c r="A25" s="38" t="s">
        <v>47</v>
      </c>
      <c r="B25" s="39" t="s">
        <v>64</v>
      </c>
      <c r="C25" s="42">
        <v>0.1111</v>
      </c>
      <c r="D25" s="44">
        <f>C25*C16</f>
        <v>0</v>
      </c>
    </row>
    <row r="26" spans="1:4" ht="16" thickBot="1">
      <c r="A26" s="574" t="s">
        <v>57</v>
      </c>
      <c r="B26" s="575"/>
      <c r="C26" s="42"/>
      <c r="D26" s="45">
        <f>SUM(D24:D25)</f>
        <v>0</v>
      </c>
    </row>
    <row r="29" spans="1:4" ht="32.25" customHeight="1">
      <c r="A29" s="577" t="s">
        <v>65</v>
      </c>
      <c r="B29" s="577"/>
      <c r="C29" s="577"/>
      <c r="D29" s="577"/>
    </row>
    <row r="30" spans="1:4" ht="16" thickBot="1"/>
    <row r="31" spans="1:4" ht="16" thickBot="1">
      <c r="A31" s="36" t="s">
        <v>66</v>
      </c>
      <c r="B31" s="37" t="s">
        <v>67</v>
      </c>
      <c r="C31" s="37" t="s">
        <v>62</v>
      </c>
      <c r="D31" s="37" t="s">
        <v>44</v>
      </c>
    </row>
    <row r="32" spans="1:4" ht="16" thickBot="1">
      <c r="A32" s="38" t="s">
        <v>45</v>
      </c>
      <c r="B32" s="39" t="s">
        <v>68</v>
      </c>
      <c r="C32" s="42">
        <v>0.2</v>
      </c>
      <c r="D32" s="46">
        <f>C32*(C16+D26+C101)</f>
        <v>0</v>
      </c>
    </row>
    <row r="33" spans="1:4" ht="16" thickBot="1">
      <c r="A33" s="38" t="s">
        <v>47</v>
      </c>
      <c r="B33" s="39" t="s">
        <v>69</v>
      </c>
      <c r="C33" s="42">
        <v>2.5000000000000001E-2</v>
      </c>
      <c r="D33" s="46">
        <f>C33*(C16+D26+C101)</f>
        <v>0</v>
      </c>
    </row>
    <row r="34" spans="1:4" ht="16" thickBot="1">
      <c r="A34" s="38" t="s">
        <v>49</v>
      </c>
      <c r="B34" s="39" t="s">
        <v>70</v>
      </c>
      <c r="C34" s="602">
        <v>0.03</v>
      </c>
      <c r="D34" s="46">
        <f>C34*(C16+D26+C101)</f>
        <v>0</v>
      </c>
    </row>
    <row r="35" spans="1:4" ht="16" thickBot="1">
      <c r="A35" s="38" t="s">
        <v>51</v>
      </c>
      <c r="B35" s="39" t="s">
        <v>71</v>
      </c>
      <c r="C35" s="42">
        <v>1.4999999999999999E-2</v>
      </c>
      <c r="D35" s="46">
        <f>C35*(C16+D26+C101)</f>
        <v>0</v>
      </c>
    </row>
    <row r="36" spans="1:4" ht="16" thickBot="1">
      <c r="A36" s="38" t="s">
        <v>53</v>
      </c>
      <c r="B36" s="39" t="s">
        <v>72</v>
      </c>
      <c r="C36" s="42">
        <v>0.01</v>
      </c>
      <c r="D36" s="46">
        <f>C36*(C16+D26+C101)</f>
        <v>0</v>
      </c>
    </row>
    <row r="37" spans="1:4" ht="16" thickBot="1">
      <c r="A37" s="38" t="s">
        <v>73</v>
      </c>
      <c r="B37" s="39" t="s">
        <v>74</v>
      </c>
      <c r="C37" s="42">
        <v>6.0000000000000001E-3</v>
      </c>
      <c r="D37" s="46">
        <f>C37*(C16+D26+C101)</f>
        <v>0</v>
      </c>
    </row>
    <row r="38" spans="1:4" ht="16" thickBot="1">
      <c r="A38" s="38" t="s">
        <v>55</v>
      </c>
      <c r="B38" s="39" t="s">
        <v>75</v>
      </c>
      <c r="C38" s="42">
        <v>2E-3</v>
      </c>
      <c r="D38" s="46">
        <f>C38*(C16+D26+C101)</f>
        <v>0</v>
      </c>
    </row>
    <row r="39" spans="1:4" ht="16" thickBot="1">
      <c r="A39" s="38" t="s">
        <v>76</v>
      </c>
      <c r="B39" s="39" t="s">
        <v>77</v>
      </c>
      <c r="C39" s="42">
        <v>0.08</v>
      </c>
      <c r="D39" s="46">
        <f>C39*(C16+D26+C101)</f>
        <v>0</v>
      </c>
    </row>
    <row r="40" spans="1:4" ht="16" thickBot="1">
      <c r="A40" s="574" t="s">
        <v>78</v>
      </c>
      <c r="B40" s="575"/>
      <c r="C40" s="48">
        <f>SUM(C32:C39)</f>
        <v>0.36800000000000005</v>
      </c>
      <c r="D40" s="49">
        <f>SUM(D32:D39)</f>
        <v>0</v>
      </c>
    </row>
    <row r="43" spans="1:4">
      <c r="A43" s="576" t="s">
        <v>79</v>
      </c>
      <c r="B43" s="576"/>
      <c r="C43" s="576"/>
    </row>
    <row r="44" spans="1:4" ht="16" thickBot="1"/>
    <row r="45" spans="1:4" ht="16" thickBot="1">
      <c r="A45" s="36" t="s">
        <v>80</v>
      </c>
      <c r="B45" s="37" t="s">
        <v>81</v>
      </c>
      <c r="C45" s="37" t="s">
        <v>44</v>
      </c>
    </row>
    <row r="46" spans="1:4" ht="16" thickBot="1">
      <c r="A46" s="38" t="s">
        <v>45</v>
      </c>
      <c r="B46" s="39" t="s">
        <v>82</v>
      </c>
      <c r="C46" s="40"/>
    </row>
    <row r="47" spans="1:4" ht="16" thickBot="1">
      <c r="A47" s="38" t="s">
        <v>47</v>
      </c>
      <c r="B47" s="39" t="s">
        <v>83</v>
      </c>
      <c r="C47" s="40"/>
    </row>
    <row r="48" spans="1:4" ht="16" thickBot="1">
      <c r="A48" s="38" t="s">
        <v>49</v>
      </c>
      <c r="B48" s="39" t="s">
        <v>84</v>
      </c>
      <c r="C48" s="40"/>
    </row>
    <row r="49" spans="1:4" ht="16" thickBot="1">
      <c r="A49" s="38" t="s">
        <v>51</v>
      </c>
      <c r="B49" s="39" t="s">
        <v>56</v>
      </c>
      <c r="C49" s="40"/>
    </row>
    <row r="50" spans="1:4" ht="16" thickBot="1">
      <c r="A50" s="574" t="s">
        <v>57</v>
      </c>
      <c r="B50" s="575"/>
      <c r="C50" s="58">
        <f>SUM(C46:C49)</f>
        <v>0</v>
      </c>
    </row>
    <row r="53" spans="1:4">
      <c r="A53" s="576" t="s">
        <v>85</v>
      </c>
      <c r="B53" s="576"/>
      <c r="C53" s="576"/>
    </row>
    <row r="54" spans="1:4" ht="16" thickBot="1"/>
    <row r="55" spans="1:4" ht="16" thickBot="1">
      <c r="A55" s="36">
        <v>2</v>
      </c>
      <c r="B55" s="37" t="s">
        <v>86</v>
      </c>
      <c r="C55" s="37" t="s">
        <v>44</v>
      </c>
    </row>
    <row r="56" spans="1:4" ht="16" thickBot="1">
      <c r="A56" s="38" t="s">
        <v>60</v>
      </c>
      <c r="B56" s="39" t="s">
        <v>61</v>
      </c>
      <c r="C56" s="46">
        <f>D26</f>
        <v>0</v>
      </c>
    </row>
    <row r="57" spans="1:4" ht="16" thickBot="1">
      <c r="A57" s="38" t="s">
        <v>66</v>
      </c>
      <c r="B57" s="39" t="s">
        <v>67</v>
      </c>
      <c r="C57" s="46">
        <f>D40</f>
        <v>0</v>
      </c>
    </row>
    <row r="58" spans="1:4" ht="16" thickBot="1">
      <c r="A58" s="38" t="s">
        <v>80</v>
      </c>
      <c r="B58" s="39" t="s">
        <v>81</v>
      </c>
      <c r="C58" s="46">
        <f>C50</f>
        <v>0</v>
      </c>
    </row>
    <row r="59" spans="1:4" ht="16" thickBot="1">
      <c r="A59" s="574" t="s">
        <v>57</v>
      </c>
      <c r="B59" s="575"/>
      <c r="C59" s="49">
        <f>SUM(C56:C58)</f>
        <v>0</v>
      </c>
    </row>
    <row r="60" spans="1:4">
      <c r="A60" s="50"/>
    </row>
    <row r="62" spans="1:4">
      <c r="A62" s="569" t="s">
        <v>87</v>
      </c>
      <c r="B62" s="569"/>
      <c r="C62" s="569"/>
      <c r="D62" s="569"/>
    </row>
    <row r="63" spans="1:4" ht="16" thickBot="1"/>
    <row r="64" spans="1:4" ht="16" thickBot="1">
      <c r="A64" s="36">
        <v>3</v>
      </c>
      <c r="B64" s="37" t="s">
        <v>88</v>
      </c>
      <c r="C64" s="37" t="s">
        <v>62</v>
      </c>
      <c r="D64" s="37" t="s">
        <v>44</v>
      </c>
    </row>
    <row r="65" spans="1:4" ht="16" thickBot="1">
      <c r="A65" s="38" t="s">
        <v>45</v>
      </c>
      <c r="B65" s="51" t="s">
        <v>89</v>
      </c>
      <c r="C65" s="52">
        <v>4.1700000000000001E-3</v>
      </c>
      <c r="D65" s="53">
        <f>C65*C16</f>
        <v>0</v>
      </c>
    </row>
    <row r="66" spans="1:4" ht="16" thickBot="1">
      <c r="A66" s="38" t="s">
        <v>47</v>
      </c>
      <c r="B66" s="51" t="s">
        <v>90</v>
      </c>
      <c r="C66" s="52">
        <v>3.3E-4</v>
      </c>
      <c r="D66" s="54">
        <f>C66*C16</f>
        <v>0</v>
      </c>
    </row>
    <row r="67" spans="1:4" ht="16" thickBot="1">
      <c r="A67" s="38" t="s">
        <v>49</v>
      </c>
      <c r="B67" s="51" t="s">
        <v>91</v>
      </c>
      <c r="C67" s="52">
        <v>1.6000000000000001E-3</v>
      </c>
      <c r="D67" s="53">
        <f>C67*C16</f>
        <v>0</v>
      </c>
    </row>
    <row r="68" spans="1:4" ht="16" thickBot="1">
      <c r="A68" s="38" t="s">
        <v>51</v>
      </c>
      <c r="B68" s="51" t="s">
        <v>92</v>
      </c>
      <c r="C68" s="225">
        <v>1.9439999999999999E-2</v>
      </c>
      <c r="D68" s="54">
        <f>C68*C16</f>
        <v>0</v>
      </c>
    </row>
    <row r="69" spans="1:4" ht="16" thickBot="1">
      <c r="A69" s="38" t="s">
        <v>53</v>
      </c>
      <c r="B69" s="51" t="s">
        <v>93</v>
      </c>
      <c r="C69" s="52">
        <f>C40*C68</f>
        <v>7.1539200000000002E-3</v>
      </c>
      <c r="D69" s="53">
        <f>C69*C16</f>
        <v>0</v>
      </c>
    </row>
    <row r="70" spans="1:4" ht="16" thickBot="1">
      <c r="A70" s="38" t="s">
        <v>73</v>
      </c>
      <c r="B70" s="51" t="s">
        <v>94</v>
      </c>
      <c r="C70" s="52">
        <v>3.2000000000000001E-2</v>
      </c>
      <c r="D70" s="53">
        <f>C70*C16</f>
        <v>0</v>
      </c>
    </row>
    <row r="71" spans="1:4" ht="16" thickBot="1">
      <c r="A71" s="574" t="s">
        <v>57</v>
      </c>
      <c r="B71" s="575"/>
      <c r="C71" s="55"/>
      <c r="D71" s="145">
        <f>SUM(D65:D70)</f>
        <v>0</v>
      </c>
    </row>
    <row r="74" spans="1:4">
      <c r="A74" s="569" t="s">
        <v>95</v>
      </c>
      <c r="B74" s="569"/>
      <c r="C74" s="569"/>
      <c r="D74" s="569"/>
    </row>
    <row r="77" spans="1:4">
      <c r="A77" s="569" t="s">
        <v>96</v>
      </c>
      <c r="B77" s="569"/>
      <c r="C77" s="569"/>
      <c r="D77" s="569"/>
    </row>
    <row r="78" spans="1:4" ht="16" thickBot="1">
      <c r="A78" s="41"/>
    </row>
    <row r="79" spans="1:4" ht="16" thickBot="1">
      <c r="A79" s="36" t="s">
        <v>97</v>
      </c>
      <c r="B79" s="37" t="s">
        <v>98</v>
      </c>
      <c r="C79" s="37" t="s">
        <v>62</v>
      </c>
      <c r="D79" s="37" t="s">
        <v>44</v>
      </c>
    </row>
    <row r="80" spans="1:4" ht="16" thickBot="1">
      <c r="A80" s="38" t="s">
        <v>45</v>
      </c>
      <c r="B80" s="39" t="s">
        <v>99</v>
      </c>
      <c r="C80" s="52">
        <v>9.2599999999999991E-3</v>
      </c>
      <c r="D80" s="53">
        <f>C80*C16</f>
        <v>0</v>
      </c>
    </row>
    <row r="81" spans="1:4" ht="16" thickBot="1">
      <c r="A81" s="38" t="s">
        <v>47</v>
      </c>
      <c r="B81" s="39" t="s">
        <v>98</v>
      </c>
      <c r="C81" s="52">
        <v>5.5599999999999998E-3</v>
      </c>
      <c r="D81" s="54">
        <f>C81*C16</f>
        <v>0</v>
      </c>
    </row>
    <row r="82" spans="1:4" ht="16" thickBot="1">
      <c r="A82" s="38" t="s">
        <v>49</v>
      </c>
      <c r="B82" s="39" t="s">
        <v>100</v>
      </c>
      <c r="C82" s="52">
        <v>2.7999999999999998E-4</v>
      </c>
      <c r="D82" s="53">
        <f>C82*C16</f>
        <v>0</v>
      </c>
    </row>
    <row r="83" spans="1:4" ht="16" thickBot="1">
      <c r="A83" s="38" t="s">
        <v>51</v>
      </c>
      <c r="B83" s="39" t="s">
        <v>101</v>
      </c>
      <c r="C83" s="52">
        <v>1.9000000000000001E-4</v>
      </c>
      <c r="D83" s="54">
        <f>C83*C16</f>
        <v>0</v>
      </c>
    </row>
    <row r="84" spans="1:4" ht="16" thickBot="1">
      <c r="A84" s="38" t="s">
        <v>53</v>
      </c>
      <c r="B84" s="39" t="s">
        <v>102</v>
      </c>
      <c r="C84" s="52">
        <v>5.5999999999999995E-4</v>
      </c>
      <c r="D84" s="53">
        <f>C84*C16</f>
        <v>0</v>
      </c>
    </row>
    <row r="85" spans="1:4" ht="16" thickBot="1">
      <c r="A85" s="38" t="s">
        <v>73</v>
      </c>
      <c r="B85" s="39" t="s">
        <v>56</v>
      </c>
      <c r="C85" s="52"/>
      <c r="D85" s="53">
        <f>C85*C16</f>
        <v>0</v>
      </c>
    </row>
    <row r="86" spans="1:4" ht="16" thickBot="1">
      <c r="A86" s="574" t="s">
        <v>78</v>
      </c>
      <c r="B86" s="575"/>
      <c r="C86" s="55">
        <f>SUM(C80:C85)</f>
        <v>1.585E-2</v>
      </c>
      <c r="D86" s="144">
        <f>SUM(D80:D85)</f>
        <v>0</v>
      </c>
    </row>
    <row r="89" spans="1:4">
      <c r="A89" s="576" t="s">
        <v>103</v>
      </c>
      <c r="B89" s="576"/>
      <c r="C89" s="576"/>
    </row>
    <row r="90" spans="1:4" ht="16" thickBot="1">
      <c r="A90" s="41"/>
    </row>
    <row r="91" spans="1:4" ht="16" thickBot="1">
      <c r="A91" s="36" t="s">
        <v>104</v>
      </c>
      <c r="B91" s="37" t="s">
        <v>105</v>
      </c>
      <c r="C91" s="37" t="s">
        <v>44</v>
      </c>
    </row>
    <row r="92" spans="1:4" ht="16" thickBot="1">
      <c r="A92" s="38" t="s">
        <v>45</v>
      </c>
      <c r="B92" s="39" t="s">
        <v>106</v>
      </c>
      <c r="C92" s="40">
        <v>0</v>
      </c>
    </row>
    <row r="93" spans="1:4" ht="16" thickBot="1">
      <c r="A93" s="574" t="s">
        <v>57</v>
      </c>
      <c r="B93" s="575"/>
      <c r="C93" s="56"/>
    </row>
    <row r="96" spans="1:4">
      <c r="A96" s="576" t="s">
        <v>107</v>
      </c>
      <c r="B96" s="576"/>
      <c r="C96" s="576"/>
    </row>
    <row r="97" spans="1:3" ht="16" thickBot="1">
      <c r="A97" s="41"/>
    </row>
    <row r="98" spans="1:3" ht="16" thickBot="1">
      <c r="A98" s="36">
        <v>4</v>
      </c>
      <c r="B98" s="37" t="s">
        <v>108</v>
      </c>
      <c r="C98" s="37" t="s">
        <v>44</v>
      </c>
    </row>
    <row r="99" spans="1:3" ht="16" thickBot="1">
      <c r="A99" s="38" t="s">
        <v>97</v>
      </c>
      <c r="B99" s="39" t="s">
        <v>98</v>
      </c>
      <c r="C99" s="40">
        <f>D86</f>
        <v>0</v>
      </c>
    </row>
    <row r="100" spans="1:3" ht="16" thickBot="1">
      <c r="A100" s="38" t="s">
        <v>104</v>
      </c>
      <c r="B100" s="39" t="s">
        <v>105</v>
      </c>
      <c r="C100" s="40">
        <v>0</v>
      </c>
    </row>
    <row r="101" spans="1:3" ht="16" thickBot="1">
      <c r="A101" s="574" t="s">
        <v>57</v>
      </c>
      <c r="B101" s="575"/>
      <c r="C101" s="40">
        <f>SUM(C99:C100)</f>
        <v>0</v>
      </c>
    </row>
    <row r="104" spans="1:3">
      <c r="A104" s="569" t="s">
        <v>109</v>
      </c>
      <c r="B104" s="569"/>
      <c r="C104" s="569"/>
    </row>
    <row r="105" spans="1:3" ht="16" thickBot="1"/>
    <row r="106" spans="1:3" ht="16" thickBot="1">
      <c r="A106" s="36">
        <v>5</v>
      </c>
      <c r="B106" s="57" t="s">
        <v>110</v>
      </c>
      <c r="C106" s="37" t="s">
        <v>44</v>
      </c>
    </row>
    <row r="107" spans="1:3" ht="16" thickBot="1">
      <c r="A107" s="38" t="s">
        <v>45</v>
      </c>
      <c r="B107" s="39" t="s">
        <v>111</v>
      </c>
      <c r="C107" s="211">
        <f>ASG!C107</f>
        <v>0</v>
      </c>
    </row>
    <row r="108" spans="1:3" ht="16" thickBot="1">
      <c r="A108" s="38" t="s">
        <v>47</v>
      </c>
      <c r="B108" s="39" t="s">
        <v>112</v>
      </c>
      <c r="C108" s="211">
        <f>ASG!C108</f>
        <v>0</v>
      </c>
    </row>
    <row r="109" spans="1:3" ht="16" thickBot="1">
      <c r="A109" s="38" t="s">
        <v>49</v>
      </c>
      <c r="B109" s="39" t="s">
        <v>113</v>
      </c>
      <c r="C109" s="211">
        <f>ASG!C109</f>
        <v>0</v>
      </c>
    </row>
    <row r="110" spans="1:3" ht="16" thickBot="1">
      <c r="A110" s="38" t="s">
        <v>51</v>
      </c>
      <c r="B110" s="39" t="s">
        <v>114</v>
      </c>
      <c r="C110" s="211">
        <f>ASG!C110</f>
        <v>0</v>
      </c>
    </row>
    <row r="111" spans="1:3" ht="16" thickBot="1">
      <c r="A111" s="574" t="s">
        <v>78</v>
      </c>
      <c r="B111" s="575"/>
      <c r="C111" s="58">
        <f>SUM(C107:C110)</f>
        <v>0</v>
      </c>
    </row>
    <row r="114" spans="1:4">
      <c r="A114" s="569" t="s">
        <v>115</v>
      </c>
      <c r="B114" s="569"/>
      <c r="C114" s="569"/>
      <c r="D114" s="569"/>
    </row>
    <row r="115" spans="1:4" ht="16" thickBot="1"/>
    <row r="116" spans="1:4" ht="16" thickBot="1">
      <c r="A116" s="36">
        <v>6</v>
      </c>
      <c r="B116" s="57" t="s">
        <v>116</v>
      </c>
      <c r="C116" s="37" t="s">
        <v>62</v>
      </c>
      <c r="D116" s="37" t="s">
        <v>44</v>
      </c>
    </row>
    <row r="117" spans="1:4" ht="16" thickBot="1">
      <c r="A117" s="38" t="s">
        <v>45</v>
      </c>
      <c r="B117" s="39" t="s">
        <v>117</v>
      </c>
      <c r="C117" s="147">
        <f>ASG!$C$117</f>
        <v>0.03</v>
      </c>
      <c r="D117" s="40">
        <f>(C137)*C117</f>
        <v>0</v>
      </c>
    </row>
    <row r="118" spans="1:4" ht="16" thickBot="1">
      <c r="A118" s="38" t="s">
        <v>47</v>
      </c>
      <c r="B118" s="39" t="s">
        <v>118</v>
      </c>
      <c r="C118" s="147">
        <f>ASG!$C$118</f>
        <v>6.7900000000000002E-2</v>
      </c>
      <c r="D118" s="40">
        <f>(C137+D117)*C118</f>
        <v>0</v>
      </c>
    </row>
    <row r="119" spans="1:4" ht="16" thickBot="1">
      <c r="A119" s="38"/>
      <c r="B119" s="59" t="s">
        <v>119</v>
      </c>
      <c r="C119" s="52">
        <f>SUM(C117:C118)</f>
        <v>9.7900000000000001E-2</v>
      </c>
      <c r="D119" s="40">
        <f>SUM(D117:D118)</f>
        <v>0</v>
      </c>
    </row>
    <row r="120" spans="1:4" ht="16" thickBot="1">
      <c r="A120" s="38" t="s">
        <v>49</v>
      </c>
      <c r="B120" s="39" t="s">
        <v>120</v>
      </c>
      <c r="C120" s="150"/>
      <c r="D120" s="150"/>
    </row>
    <row r="121" spans="1:4" ht="16" thickBot="1">
      <c r="A121" s="38"/>
      <c r="B121" s="39" t="s">
        <v>121</v>
      </c>
      <c r="C121" s="52"/>
      <c r="D121" s="149"/>
    </row>
    <row r="122" spans="1:4" ht="16" thickBot="1">
      <c r="A122" s="38"/>
      <c r="B122" s="39" t="s">
        <v>122</v>
      </c>
      <c r="C122" s="147">
        <v>6.4999999999999997E-3</v>
      </c>
      <c r="D122" s="40">
        <f>$C$139*C122</f>
        <v>0</v>
      </c>
    </row>
    <row r="123" spans="1:4" ht="16" thickBot="1">
      <c r="A123" s="38"/>
      <c r="B123" s="39" t="s">
        <v>123</v>
      </c>
      <c r="C123" s="147">
        <v>0.03</v>
      </c>
      <c r="D123" s="40">
        <f>$C$139*C123</f>
        <v>0</v>
      </c>
    </row>
    <row r="124" spans="1:4" ht="16" thickBot="1">
      <c r="A124" s="38"/>
      <c r="B124" s="39" t="s">
        <v>124</v>
      </c>
      <c r="C124" s="55"/>
      <c r="D124" s="40"/>
    </row>
    <row r="125" spans="1:4" ht="16" thickBot="1">
      <c r="A125" s="38"/>
      <c r="B125" s="39" t="s">
        <v>236</v>
      </c>
      <c r="C125" s="55">
        <v>0.05</v>
      </c>
      <c r="D125" s="40">
        <f>$C$139*C125</f>
        <v>0</v>
      </c>
    </row>
    <row r="126" spans="1:4" ht="16" thickBot="1">
      <c r="A126" s="574" t="s">
        <v>78</v>
      </c>
      <c r="B126" s="575"/>
      <c r="C126" s="60">
        <f>C122+C123+C125</f>
        <v>8.6499999999999994E-2</v>
      </c>
      <c r="D126" s="148">
        <f>(C137+D117+D118)/(1-C126)-(C137+D117+D118)</f>
        <v>0</v>
      </c>
    </row>
    <row r="129" spans="1:9">
      <c r="A129" s="569" t="s">
        <v>125</v>
      </c>
      <c r="B129" s="569"/>
      <c r="C129" s="569"/>
    </row>
    <row r="130" spans="1:9" ht="16" thickBot="1"/>
    <row r="131" spans="1:9" ht="16" thickBot="1">
      <c r="A131" s="36"/>
      <c r="B131" s="37" t="s">
        <v>126</v>
      </c>
      <c r="C131" s="37" t="s">
        <v>44</v>
      </c>
    </row>
    <row r="132" spans="1:9" ht="16" thickBot="1">
      <c r="A132" s="61" t="s">
        <v>45</v>
      </c>
      <c r="B132" s="39" t="s">
        <v>42</v>
      </c>
      <c r="C132" s="62">
        <f>C16</f>
        <v>0</v>
      </c>
    </row>
    <row r="133" spans="1:9" ht="16" thickBot="1">
      <c r="A133" s="61" t="s">
        <v>47</v>
      </c>
      <c r="B133" s="39" t="s">
        <v>58</v>
      </c>
      <c r="C133" s="62">
        <f>C59</f>
        <v>0</v>
      </c>
    </row>
    <row r="134" spans="1:9" ht="16" thickBot="1">
      <c r="A134" s="61" t="s">
        <v>49</v>
      </c>
      <c r="B134" s="39" t="s">
        <v>87</v>
      </c>
      <c r="C134" s="62">
        <f>D71</f>
        <v>0</v>
      </c>
    </row>
    <row r="135" spans="1:9" ht="16" thickBot="1">
      <c r="A135" s="61" t="s">
        <v>51</v>
      </c>
      <c r="B135" s="39" t="s">
        <v>95</v>
      </c>
      <c r="C135" s="62">
        <f>C101</f>
        <v>0</v>
      </c>
    </row>
    <row r="136" spans="1:9" ht="16" thickBot="1">
      <c r="A136" s="61" t="s">
        <v>53</v>
      </c>
      <c r="B136" s="39" t="s">
        <v>109</v>
      </c>
      <c r="C136" s="62">
        <f>C111</f>
        <v>0</v>
      </c>
    </row>
    <row r="137" spans="1:9" ht="16" thickBot="1">
      <c r="A137" s="574" t="s">
        <v>127</v>
      </c>
      <c r="B137" s="575"/>
      <c r="C137" s="62">
        <f>SUM(C132:C136)</f>
        <v>0</v>
      </c>
    </row>
    <row r="138" spans="1:9" ht="16" thickBot="1">
      <c r="A138" s="61" t="s">
        <v>73</v>
      </c>
      <c r="B138" s="39" t="s">
        <v>128</v>
      </c>
      <c r="C138" s="62">
        <f>D119+D126</f>
        <v>0</v>
      </c>
    </row>
    <row r="139" spans="1:9" ht="16" thickBot="1">
      <c r="A139" s="574" t="s">
        <v>129</v>
      </c>
      <c r="B139" s="575"/>
      <c r="C139" s="63">
        <f>ROUND(SUM(C137:C138),2)</f>
        <v>0</v>
      </c>
    </row>
    <row r="140" spans="1:9" ht="16" thickBot="1"/>
    <row r="141" spans="1:9">
      <c r="A141" s="64" t="s">
        <v>130</v>
      </c>
      <c r="B141" s="65" t="s">
        <v>131</v>
      </c>
      <c r="C141" s="66">
        <f>C126</f>
        <v>8.6499999999999994E-2</v>
      </c>
      <c r="D141" s="67"/>
      <c r="E141" s="67"/>
      <c r="F141" s="67"/>
      <c r="G141" s="67"/>
      <c r="H141" s="68"/>
      <c r="I141" s="69"/>
    </row>
    <row r="142" spans="1:9">
      <c r="A142" s="70"/>
      <c r="B142" s="67">
        <v>100</v>
      </c>
      <c r="C142" s="71"/>
      <c r="D142" s="67"/>
      <c r="E142" s="67"/>
      <c r="F142" s="67"/>
      <c r="G142" s="67"/>
      <c r="H142" s="68"/>
      <c r="I142" s="69"/>
    </row>
    <row r="143" spans="1:9">
      <c r="A143" s="72"/>
      <c r="B143" s="73"/>
      <c r="C143" s="74"/>
      <c r="D143" s="73"/>
      <c r="E143" s="73"/>
      <c r="F143" s="73"/>
      <c r="G143" s="73"/>
      <c r="H143" s="73"/>
      <c r="I143" s="75"/>
    </row>
    <row r="144" spans="1:9">
      <c r="A144" s="70" t="s">
        <v>132</v>
      </c>
      <c r="B144" s="67" t="s">
        <v>133</v>
      </c>
      <c r="C144" s="76">
        <f>SUM(C137+D117+D118)</f>
        <v>0</v>
      </c>
      <c r="D144" s="67"/>
      <c r="E144" s="67"/>
      <c r="F144" s="67"/>
      <c r="G144" s="67"/>
      <c r="H144" s="68"/>
      <c r="I144" s="77"/>
    </row>
    <row r="145" spans="1:9">
      <c r="A145" s="72"/>
      <c r="B145" s="73"/>
      <c r="C145" s="74"/>
      <c r="D145" s="73"/>
      <c r="E145" s="73"/>
      <c r="F145" s="73"/>
      <c r="G145" s="73"/>
      <c r="H145" s="73"/>
      <c r="I145" s="78"/>
    </row>
    <row r="146" spans="1:9">
      <c r="A146" s="70" t="s">
        <v>134</v>
      </c>
      <c r="B146" s="67" t="s">
        <v>135</v>
      </c>
      <c r="C146" s="79">
        <f>(C144/(1-C126))</f>
        <v>0</v>
      </c>
      <c r="D146" s="67"/>
      <c r="E146" s="67"/>
      <c r="F146" s="67"/>
      <c r="G146" s="67"/>
      <c r="H146" s="68"/>
      <c r="I146" s="77"/>
    </row>
    <row r="147" spans="1:9">
      <c r="A147" s="72"/>
      <c r="B147" s="73"/>
      <c r="C147" s="74"/>
      <c r="D147" s="73"/>
      <c r="E147" s="73"/>
      <c r="F147" s="73"/>
      <c r="G147" s="73"/>
      <c r="H147" s="73"/>
      <c r="I147" s="75"/>
    </row>
    <row r="148" spans="1:9" ht="16" thickBot="1">
      <c r="A148" s="80"/>
      <c r="B148" s="81" t="s">
        <v>136</v>
      </c>
      <c r="C148" s="82">
        <f>C146-C144</f>
        <v>0</v>
      </c>
      <c r="D148" s="67"/>
      <c r="E148" s="67"/>
      <c r="F148" s="67"/>
      <c r="G148" s="67"/>
      <c r="H148" s="68"/>
      <c r="I148" s="69"/>
    </row>
  </sheetData>
  <mergeCells count="32">
    <mergeCell ref="A1:D1"/>
    <mergeCell ref="A2:D2"/>
    <mergeCell ref="A3:D3"/>
    <mergeCell ref="A4:D4"/>
    <mergeCell ref="A5:C5"/>
    <mergeCell ref="A6:C6"/>
    <mergeCell ref="A16:B16"/>
    <mergeCell ref="A19:D19"/>
    <mergeCell ref="A21:D21"/>
    <mergeCell ref="A26:B26"/>
    <mergeCell ref="A29:D29"/>
    <mergeCell ref="A40:B40"/>
    <mergeCell ref="A43:C43"/>
    <mergeCell ref="A50:B50"/>
    <mergeCell ref="A53:C53"/>
    <mergeCell ref="A59:B59"/>
    <mergeCell ref="A62:D62"/>
    <mergeCell ref="A71:B71"/>
    <mergeCell ref="A74:D74"/>
    <mergeCell ref="A77:D77"/>
    <mergeCell ref="A86:B86"/>
    <mergeCell ref="A89:C89"/>
    <mergeCell ref="A93:B93"/>
    <mergeCell ref="A96:C96"/>
    <mergeCell ref="A137:B137"/>
    <mergeCell ref="A139:B139"/>
    <mergeCell ref="A101:B101"/>
    <mergeCell ref="A104:C104"/>
    <mergeCell ref="A111:B111"/>
    <mergeCell ref="A114:D114"/>
    <mergeCell ref="A126:B126"/>
    <mergeCell ref="A129:C129"/>
  </mergeCells>
  <pageMargins left="0.511811024" right="0.511811024" top="0.78740157499999996" bottom="0.78740157499999996" header="0.31496062000000002" footer="0.31496062000000002"/>
  <pageSetup paperSize="9" scale="75" orientation="portrait" r:id="rId1"/>
  <rowBreaks count="2" manualBreakCount="2">
    <brk id="52" max="16383" man="1"/>
    <brk id="11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48"/>
  <sheetViews>
    <sheetView showGridLines="0" view="pageBreakPreview" topLeftCell="A115" zoomScale="90" zoomScaleNormal="100" zoomScaleSheetLayoutView="90" workbookViewId="0">
      <selection activeCell="C122" sqref="C122:C123"/>
    </sheetView>
  </sheetViews>
  <sheetFormatPr defaultColWidth="9.1796875" defaultRowHeight="15.5"/>
  <cols>
    <col min="1" max="1" width="9.1796875" style="35"/>
    <col min="2" max="2" width="72.1796875" style="35" customWidth="1"/>
    <col min="3" max="3" width="18" style="35" customWidth="1"/>
    <col min="4" max="4" width="16.7265625" style="35" customWidth="1"/>
    <col min="5" max="5" width="12.7265625" style="35" customWidth="1"/>
    <col min="6" max="6" width="12" style="35" customWidth="1"/>
    <col min="7" max="7" width="15.1796875" style="35" customWidth="1"/>
    <col min="8" max="16384" width="9.1796875" style="35"/>
  </cols>
  <sheetData>
    <row r="1" spans="1:4" ht="23">
      <c r="A1" s="571" t="s">
        <v>39</v>
      </c>
      <c r="B1" s="571"/>
      <c r="C1" s="571"/>
      <c r="D1" s="571"/>
    </row>
    <row r="2" spans="1:4" ht="48.65" customHeight="1">
      <c r="A2" s="572" t="s">
        <v>40</v>
      </c>
      <c r="B2" s="572"/>
      <c r="C2" s="572"/>
      <c r="D2" s="572"/>
    </row>
    <row r="3" spans="1:4">
      <c r="A3" s="573" t="s">
        <v>41</v>
      </c>
      <c r="B3" s="573"/>
      <c r="C3" s="573"/>
      <c r="D3" s="573"/>
    </row>
    <row r="4" spans="1:4">
      <c r="A4" s="570" t="s">
        <v>237</v>
      </c>
      <c r="B4" s="570"/>
      <c r="C4" s="570"/>
      <c r="D4" s="570"/>
    </row>
    <row r="5" spans="1:4">
      <c r="A5" s="570" t="s">
        <v>247</v>
      </c>
      <c r="B5" s="570"/>
      <c r="C5" s="570"/>
    </row>
    <row r="6" spans="1:4">
      <c r="A6" s="569" t="s">
        <v>42</v>
      </c>
      <c r="B6" s="569"/>
      <c r="C6" s="569"/>
    </row>
    <row r="7" spans="1:4" ht="16" thickBot="1"/>
    <row r="8" spans="1:4" ht="16" thickBot="1">
      <c r="A8" s="36">
        <v>1</v>
      </c>
      <c r="B8" s="37" t="s">
        <v>43</v>
      </c>
      <c r="C8" s="37" t="s">
        <v>44</v>
      </c>
    </row>
    <row r="9" spans="1:4" ht="16" thickBot="1">
      <c r="A9" s="38" t="s">
        <v>45</v>
      </c>
      <c r="B9" s="39" t="s">
        <v>46</v>
      </c>
      <c r="C9" s="40"/>
    </row>
    <row r="10" spans="1:4" ht="16" thickBot="1">
      <c r="A10" s="38" t="s">
        <v>47</v>
      </c>
      <c r="B10" s="39" t="s">
        <v>48</v>
      </c>
      <c r="C10" s="40"/>
    </row>
    <row r="11" spans="1:4" ht="16" thickBot="1">
      <c r="A11" s="38" t="s">
        <v>49</v>
      </c>
      <c r="B11" s="39" t="s">
        <v>50</v>
      </c>
      <c r="C11" s="40"/>
    </row>
    <row r="12" spans="1:4" ht="16" thickBot="1">
      <c r="A12" s="38" t="s">
        <v>51</v>
      </c>
      <c r="B12" s="39" t="s">
        <v>52</v>
      </c>
      <c r="C12" s="40"/>
    </row>
    <row r="13" spans="1:4" ht="16" thickBot="1">
      <c r="A13" s="38" t="s">
        <v>53</v>
      </c>
      <c r="B13" s="39" t="s">
        <v>54</v>
      </c>
      <c r="C13" s="40"/>
    </row>
    <row r="14" spans="1:4" ht="16" thickBot="1">
      <c r="A14" s="38"/>
      <c r="B14" s="39"/>
      <c r="C14" s="40"/>
    </row>
    <row r="15" spans="1:4" ht="16" thickBot="1">
      <c r="A15" s="38" t="s">
        <v>55</v>
      </c>
      <c r="B15" s="39" t="s">
        <v>56</v>
      </c>
      <c r="C15" s="40"/>
    </row>
    <row r="16" spans="1:4" ht="16" thickBot="1">
      <c r="A16" s="574" t="s">
        <v>57</v>
      </c>
      <c r="B16" s="575"/>
      <c r="C16" s="40">
        <f>SUM(C9:C15)</f>
        <v>0</v>
      </c>
    </row>
    <row r="19" spans="1:4">
      <c r="A19" s="569" t="s">
        <v>58</v>
      </c>
      <c r="B19" s="569"/>
      <c r="C19" s="569"/>
      <c r="D19" s="569"/>
    </row>
    <row r="20" spans="1:4">
      <c r="A20" s="41"/>
    </row>
    <row r="21" spans="1:4">
      <c r="A21" s="576" t="s">
        <v>59</v>
      </c>
      <c r="B21" s="576"/>
      <c r="C21" s="576"/>
      <c r="D21" s="576"/>
    </row>
    <row r="22" spans="1:4" ht="16" thickBot="1"/>
    <row r="23" spans="1:4" ht="16" thickBot="1">
      <c r="A23" s="36" t="s">
        <v>60</v>
      </c>
      <c r="B23" s="37" t="s">
        <v>61</v>
      </c>
      <c r="C23" s="37" t="s">
        <v>62</v>
      </c>
      <c r="D23" s="37" t="s">
        <v>44</v>
      </c>
    </row>
    <row r="24" spans="1:4" ht="16" thickBot="1">
      <c r="A24" s="38" t="s">
        <v>45</v>
      </c>
      <c r="B24" s="39" t="s">
        <v>63</v>
      </c>
      <c r="C24" s="42">
        <v>8.3299999999999999E-2</v>
      </c>
      <c r="D24" s="43">
        <f>C24*C16</f>
        <v>0</v>
      </c>
    </row>
    <row r="25" spans="1:4" ht="16" thickBot="1">
      <c r="A25" s="38" t="s">
        <v>47</v>
      </c>
      <c r="B25" s="39" t="s">
        <v>64</v>
      </c>
      <c r="C25" s="42">
        <v>0.1111</v>
      </c>
      <c r="D25" s="44">
        <f>C25*C16</f>
        <v>0</v>
      </c>
    </row>
    <row r="26" spans="1:4" ht="16" thickBot="1">
      <c r="A26" s="574" t="s">
        <v>57</v>
      </c>
      <c r="B26" s="575"/>
      <c r="C26" s="42"/>
      <c r="D26" s="45">
        <f>SUM(D24:D25)</f>
        <v>0</v>
      </c>
    </row>
    <row r="29" spans="1:4" ht="32.25" customHeight="1">
      <c r="A29" s="577" t="s">
        <v>65</v>
      </c>
      <c r="B29" s="577"/>
      <c r="C29" s="577"/>
      <c r="D29" s="577"/>
    </row>
    <row r="30" spans="1:4" ht="16" thickBot="1"/>
    <row r="31" spans="1:4" ht="16" thickBot="1">
      <c r="A31" s="36" t="s">
        <v>66</v>
      </c>
      <c r="B31" s="37" t="s">
        <v>67</v>
      </c>
      <c r="C31" s="37" t="s">
        <v>62</v>
      </c>
      <c r="D31" s="37" t="s">
        <v>44</v>
      </c>
    </row>
    <row r="32" spans="1:4" ht="16" thickBot="1">
      <c r="A32" s="38" t="s">
        <v>45</v>
      </c>
      <c r="B32" s="39" t="s">
        <v>68</v>
      </c>
      <c r="C32" s="42">
        <v>0.2</v>
      </c>
      <c r="D32" s="46">
        <f>C32*(C16+D26+C101)</f>
        <v>0</v>
      </c>
    </row>
    <row r="33" spans="1:4" ht="16" thickBot="1">
      <c r="A33" s="38" t="s">
        <v>47</v>
      </c>
      <c r="B33" s="39" t="s">
        <v>69</v>
      </c>
      <c r="C33" s="42">
        <v>2.5000000000000001E-2</v>
      </c>
      <c r="D33" s="46">
        <f>C33*(C16+D26+C101)</f>
        <v>0</v>
      </c>
    </row>
    <row r="34" spans="1:4" ht="16" thickBot="1">
      <c r="A34" s="38" t="s">
        <v>49</v>
      </c>
      <c r="B34" s="39" t="s">
        <v>70</v>
      </c>
      <c r="C34" s="602">
        <v>0.03</v>
      </c>
      <c r="D34" s="46">
        <f>C34*(C16+D26+C101)</f>
        <v>0</v>
      </c>
    </row>
    <row r="35" spans="1:4" ht="16" thickBot="1">
      <c r="A35" s="38" t="s">
        <v>51</v>
      </c>
      <c r="B35" s="39" t="s">
        <v>71</v>
      </c>
      <c r="C35" s="42">
        <v>1.4999999999999999E-2</v>
      </c>
      <c r="D35" s="46">
        <f>C35*(C16+D26+C101)</f>
        <v>0</v>
      </c>
    </row>
    <row r="36" spans="1:4" ht="16" thickBot="1">
      <c r="A36" s="38" t="s">
        <v>53</v>
      </c>
      <c r="B36" s="39" t="s">
        <v>72</v>
      </c>
      <c r="C36" s="42">
        <v>0.01</v>
      </c>
      <c r="D36" s="46">
        <f>C36*(C16+D26+C101)</f>
        <v>0</v>
      </c>
    </row>
    <row r="37" spans="1:4" ht="16" thickBot="1">
      <c r="A37" s="38" t="s">
        <v>73</v>
      </c>
      <c r="B37" s="39" t="s">
        <v>74</v>
      </c>
      <c r="C37" s="42">
        <v>6.0000000000000001E-3</v>
      </c>
      <c r="D37" s="46">
        <f>C37*(C16+D26+C101)</f>
        <v>0</v>
      </c>
    </row>
    <row r="38" spans="1:4" ht="16" thickBot="1">
      <c r="A38" s="38" t="s">
        <v>55</v>
      </c>
      <c r="B38" s="39" t="s">
        <v>75</v>
      </c>
      <c r="C38" s="42">
        <v>2E-3</v>
      </c>
      <c r="D38" s="46">
        <f>C38*(C16+D26+C101)</f>
        <v>0</v>
      </c>
    </row>
    <row r="39" spans="1:4" ht="16" thickBot="1">
      <c r="A39" s="38" t="s">
        <v>76</v>
      </c>
      <c r="B39" s="39" t="s">
        <v>77</v>
      </c>
      <c r="C39" s="42">
        <v>0.08</v>
      </c>
      <c r="D39" s="46">
        <f>C39*(C16+D26+C101)</f>
        <v>0</v>
      </c>
    </row>
    <row r="40" spans="1:4" ht="16" thickBot="1">
      <c r="A40" s="574" t="s">
        <v>78</v>
      </c>
      <c r="B40" s="575"/>
      <c r="C40" s="48">
        <f>SUM(C32:C39)</f>
        <v>0.36800000000000005</v>
      </c>
      <c r="D40" s="49">
        <f>SUM(D32:D39)</f>
        <v>0</v>
      </c>
    </row>
    <row r="43" spans="1:4">
      <c r="A43" s="576" t="s">
        <v>79</v>
      </c>
      <c r="B43" s="576"/>
      <c r="C43" s="576"/>
    </row>
    <row r="44" spans="1:4" ht="16" thickBot="1"/>
    <row r="45" spans="1:4" ht="16" thickBot="1">
      <c r="A45" s="36" t="s">
        <v>80</v>
      </c>
      <c r="B45" s="37" t="s">
        <v>81</v>
      </c>
      <c r="C45" s="37" t="s">
        <v>44</v>
      </c>
    </row>
    <row r="46" spans="1:4" ht="16" thickBot="1">
      <c r="A46" s="38" t="s">
        <v>45</v>
      </c>
      <c r="B46" s="39" t="s">
        <v>82</v>
      </c>
      <c r="C46" s="40"/>
    </row>
    <row r="47" spans="1:4" ht="16" thickBot="1">
      <c r="A47" s="38" t="s">
        <v>47</v>
      </c>
      <c r="B47" s="39" t="s">
        <v>83</v>
      </c>
      <c r="C47" s="40"/>
    </row>
    <row r="48" spans="1:4" ht="16" thickBot="1">
      <c r="A48" s="38" t="s">
        <v>49</v>
      </c>
      <c r="B48" s="39" t="s">
        <v>84</v>
      </c>
      <c r="C48" s="40"/>
    </row>
    <row r="49" spans="1:4" ht="16" thickBot="1">
      <c r="A49" s="38" t="s">
        <v>51</v>
      </c>
      <c r="B49" s="39" t="s">
        <v>56</v>
      </c>
      <c r="C49" s="40"/>
    </row>
    <row r="50" spans="1:4" ht="16" thickBot="1">
      <c r="A50" s="574" t="s">
        <v>57</v>
      </c>
      <c r="B50" s="575"/>
      <c r="C50" s="58">
        <f>SUM(C46:C49)</f>
        <v>0</v>
      </c>
    </row>
    <row r="53" spans="1:4">
      <c r="A53" s="576" t="s">
        <v>85</v>
      </c>
      <c r="B53" s="576"/>
      <c r="C53" s="576"/>
    </row>
    <row r="54" spans="1:4" ht="16" thickBot="1"/>
    <row r="55" spans="1:4" ht="16" thickBot="1">
      <c r="A55" s="36">
        <v>2</v>
      </c>
      <c r="B55" s="37" t="s">
        <v>86</v>
      </c>
      <c r="C55" s="37" t="s">
        <v>44</v>
      </c>
    </row>
    <row r="56" spans="1:4" ht="16" thickBot="1">
      <c r="A56" s="38" t="s">
        <v>60</v>
      </c>
      <c r="B56" s="39" t="s">
        <v>61</v>
      </c>
      <c r="C56" s="46">
        <f>D26</f>
        <v>0</v>
      </c>
    </row>
    <row r="57" spans="1:4" ht="16" thickBot="1">
      <c r="A57" s="38" t="s">
        <v>66</v>
      </c>
      <c r="B57" s="39" t="s">
        <v>67</v>
      </c>
      <c r="C57" s="46">
        <f>D40</f>
        <v>0</v>
      </c>
    </row>
    <row r="58" spans="1:4" ht="16" thickBot="1">
      <c r="A58" s="38" t="s">
        <v>80</v>
      </c>
      <c r="B58" s="39" t="s">
        <v>81</v>
      </c>
      <c r="C58" s="46">
        <f>C50</f>
        <v>0</v>
      </c>
    </row>
    <row r="59" spans="1:4" ht="16" thickBot="1">
      <c r="A59" s="574" t="s">
        <v>57</v>
      </c>
      <c r="B59" s="575"/>
      <c r="C59" s="49">
        <f>SUM(C56:C58)</f>
        <v>0</v>
      </c>
    </row>
    <row r="60" spans="1:4">
      <c r="A60" s="50"/>
    </row>
    <row r="62" spans="1:4">
      <c r="A62" s="569" t="s">
        <v>87</v>
      </c>
      <c r="B62" s="569"/>
      <c r="C62" s="569"/>
      <c r="D62" s="569"/>
    </row>
    <row r="63" spans="1:4" ht="16" thickBot="1"/>
    <row r="64" spans="1:4" ht="16" thickBot="1">
      <c r="A64" s="36">
        <v>3</v>
      </c>
      <c r="B64" s="37" t="s">
        <v>88</v>
      </c>
      <c r="C64" s="37" t="s">
        <v>62</v>
      </c>
      <c r="D64" s="37" t="s">
        <v>44</v>
      </c>
    </row>
    <row r="65" spans="1:4" ht="16" thickBot="1">
      <c r="A65" s="38" t="s">
        <v>45</v>
      </c>
      <c r="B65" s="51" t="s">
        <v>89</v>
      </c>
      <c r="C65" s="52">
        <v>4.1700000000000001E-3</v>
      </c>
      <c r="D65" s="53">
        <f>C65*C16</f>
        <v>0</v>
      </c>
    </row>
    <row r="66" spans="1:4" ht="16" thickBot="1">
      <c r="A66" s="38" t="s">
        <v>47</v>
      </c>
      <c r="B66" s="51" t="s">
        <v>90</v>
      </c>
      <c r="C66" s="52">
        <v>3.3E-4</v>
      </c>
      <c r="D66" s="54">
        <f>C66*C16</f>
        <v>0</v>
      </c>
    </row>
    <row r="67" spans="1:4" ht="16" thickBot="1">
      <c r="A67" s="38" t="s">
        <v>49</v>
      </c>
      <c r="B67" s="51" t="s">
        <v>91</v>
      </c>
      <c r="C67" s="52">
        <v>1.6000000000000001E-3</v>
      </c>
      <c r="D67" s="53">
        <f>C67*C16</f>
        <v>0</v>
      </c>
    </row>
    <row r="68" spans="1:4" ht="16" thickBot="1">
      <c r="A68" s="38" t="s">
        <v>51</v>
      </c>
      <c r="B68" s="51" t="s">
        <v>92</v>
      </c>
      <c r="C68" s="225">
        <v>1.9439999999999999E-2</v>
      </c>
      <c r="D68" s="54">
        <f>C68*C16</f>
        <v>0</v>
      </c>
    </row>
    <row r="69" spans="1:4" ht="16" thickBot="1">
      <c r="A69" s="38" t="s">
        <v>53</v>
      </c>
      <c r="B69" s="51" t="s">
        <v>93</v>
      </c>
      <c r="C69" s="52">
        <f>C40*C68</f>
        <v>7.1539200000000002E-3</v>
      </c>
      <c r="D69" s="53">
        <f>C69*C16</f>
        <v>0</v>
      </c>
    </row>
    <row r="70" spans="1:4" ht="16" thickBot="1">
      <c r="A70" s="38" t="s">
        <v>73</v>
      </c>
      <c r="B70" s="51" t="s">
        <v>94</v>
      </c>
      <c r="C70" s="52">
        <v>3.2000000000000001E-2</v>
      </c>
      <c r="D70" s="53">
        <f>C70*C16</f>
        <v>0</v>
      </c>
    </row>
    <row r="71" spans="1:4" ht="16" thickBot="1">
      <c r="A71" s="574" t="s">
        <v>57</v>
      </c>
      <c r="B71" s="575"/>
      <c r="C71" s="55"/>
      <c r="D71" s="145">
        <f>SUM(D65:D70)</f>
        <v>0</v>
      </c>
    </row>
    <row r="74" spans="1:4">
      <c r="A74" s="569" t="s">
        <v>95</v>
      </c>
      <c r="B74" s="569"/>
      <c r="C74" s="569"/>
      <c r="D74" s="569"/>
    </row>
    <row r="77" spans="1:4">
      <c r="A77" s="569" t="s">
        <v>96</v>
      </c>
      <c r="B77" s="569"/>
      <c r="C77" s="569"/>
      <c r="D77" s="569"/>
    </row>
    <row r="78" spans="1:4" ht="16" thickBot="1">
      <c r="A78" s="41"/>
    </row>
    <row r="79" spans="1:4" ht="16" thickBot="1">
      <c r="A79" s="36" t="s">
        <v>97</v>
      </c>
      <c r="B79" s="37" t="s">
        <v>98</v>
      </c>
      <c r="C79" s="37" t="s">
        <v>62</v>
      </c>
      <c r="D79" s="37" t="s">
        <v>44</v>
      </c>
    </row>
    <row r="80" spans="1:4" ht="16" thickBot="1">
      <c r="A80" s="38" t="s">
        <v>45</v>
      </c>
      <c r="B80" s="39" t="s">
        <v>99</v>
      </c>
      <c r="C80" s="52">
        <v>9.2599999999999991E-3</v>
      </c>
      <c r="D80" s="53">
        <f>C80*C16</f>
        <v>0</v>
      </c>
    </row>
    <row r="81" spans="1:4" ht="16" thickBot="1">
      <c r="A81" s="38" t="s">
        <v>47</v>
      </c>
      <c r="B81" s="39" t="s">
        <v>98</v>
      </c>
      <c r="C81" s="52">
        <v>5.5599999999999998E-3</v>
      </c>
      <c r="D81" s="54">
        <f>C81*C16</f>
        <v>0</v>
      </c>
    </row>
    <row r="82" spans="1:4" ht="16" thickBot="1">
      <c r="A82" s="38" t="s">
        <v>49</v>
      </c>
      <c r="B82" s="39" t="s">
        <v>100</v>
      </c>
      <c r="C82" s="52">
        <v>2.7999999999999998E-4</v>
      </c>
      <c r="D82" s="53">
        <f>C82*C16</f>
        <v>0</v>
      </c>
    </row>
    <row r="83" spans="1:4" ht="16" thickBot="1">
      <c r="A83" s="38" t="s">
        <v>51</v>
      </c>
      <c r="B83" s="39" t="s">
        <v>101</v>
      </c>
      <c r="C83" s="52">
        <v>1.9000000000000001E-4</v>
      </c>
      <c r="D83" s="54">
        <f>C83*C16</f>
        <v>0</v>
      </c>
    </row>
    <row r="84" spans="1:4" ht="16" thickBot="1">
      <c r="A84" s="38" t="s">
        <v>53</v>
      </c>
      <c r="B84" s="39" t="s">
        <v>102</v>
      </c>
      <c r="C84" s="52">
        <v>5.5999999999999995E-4</v>
      </c>
      <c r="D84" s="53">
        <f>C84*C16</f>
        <v>0</v>
      </c>
    </row>
    <row r="85" spans="1:4" ht="16" thickBot="1">
      <c r="A85" s="38" t="s">
        <v>73</v>
      </c>
      <c r="B85" s="39" t="s">
        <v>56</v>
      </c>
      <c r="C85" s="52"/>
      <c r="D85" s="53">
        <f>C85*C16</f>
        <v>0</v>
      </c>
    </row>
    <row r="86" spans="1:4" ht="16" thickBot="1">
      <c r="A86" s="574" t="s">
        <v>78</v>
      </c>
      <c r="B86" s="575"/>
      <c r="C86" s="55">
        <f>SUM(C80:C85)</f>
        <v>1.585E-2</v>
      </c>
      <c r="D86" s="144">
        <f>SUM(D80:D85)</f>
        <v>0</v>
      </c>
    </row>
    <row r="89" spans="1:4">
      <c r="A89" s="576" t="s">
        <v>103</v>
      </c>
      <c r="B89" s="576"/>
      <c r="C89" s="576"/>
    </row>
    <row r="90" spans="1:4" ht="16" thickBot="1">
      <c r="A90" s="41"/>
    </row>
    <row r="91" spans="1:4" ht="16" thickBot="1">
      <c r="A91" s="36" t="s">
        <v>104</v>
      </c>
      <c r="B91" s="37" t="s">
        <v>105</v>
      </c>
      <c r="C91" s="37" t="s">
        <v>44</v>
      </c>
    </row>
    <row r="92" spans="1:4" ht="16" thickBot="1">
      <c r="A92" s="38" t="s">
        <v>45</v>
      </c>
      <c r="B92" s="39" t="s">
        <v>106</v>
      </c>
      <c r="C92" s="40">
        <v>0</v>
      </c>
    </row>
    <row r="93" spans="1:4" ht="16" thickBot="1">
      <c r="A93" s="574" t="s">
        <v>57</v>
      </c>
      <c r="B93" s="575"/>
      <c r="C93" s="56"/>
    </row>
    <row r="96" spans="1:4">
      <c r="A96" s="576" t="s">
        <v>107</v>
      </c>
      <c r="B96" s="576"/>
      <c r="C96" s="576"/>
    </row>
    <row r="97" spans="1:3" ht="16" thickBot="1">
      <c r="A97" s="41"/>
    </row>
    <row r="98" spans="1:3" ht="16" thickBot="1">
      <c r="A98" s="36">
        <v>4</v>
      </c>
      <c r="B98" s="37" t="s">
        <v>108</v>
      </c>
      <c r="C98" s="37" t="s">
        <v>44</v>
      </c>
    </row>
    <row r="99" spans="1:3" ht="16" thickBot="1">
      <c r="A99" s="38" t="s">
        <v>97</v>
      </c>
      <c r="B99" s="39" t="s">
        <v>98</v>
      </c>
      <c r="C99" s="40">
        <f>D86</f>
        <v>0</v>
      </c>
    </row>
    <row r="100" spans="1:3" ht="16" thickBot="1">
      <c r="A100" s="38" t="s">
        <v>104</v>
      </c>
      <c r="B100" s="39" t="s">
        <v>105</v>
      </c>
      <c r="C100" s="40">
        <v>0</v>
      </c>
    </row>
    <row r="101" spans="1:3" ht="16" thickBot="1">
      <c r="A101" s="574" t="s">
        <v>57</v>
      </c>
      <c r="B101" s="575"/>
      <c r="C101" s="40">
        <f>SUM(C99:C100)</f>
        <v>0</v>
      </c>
    </row>
    <row r="104" spans="1:3">
      <c r="A104" s="569" t="s">
        <v>109</v>
      </c>
      <c r="B104" s="569"/>
      <c r="C104" s="569"/>
    </row>
    <row r="105" spans="1:3" ht="16" thickBot="1"/>
    <row r="106" spans="1:3" ht="16" thickBot="1">
      <c r="A106" s="36">
        <v>5</v>
      </c>
      <c r="B106" s="57" t="s">
        <v>110</v>
      </c>
      <c r="C106" s="37" t="s">
        <v>44</v>
      </c>
    </row>
    <row r="107" spans="1:3" ht="16" thickBot="1">
      <c r="A107" s="38" t="s">
        <v>45</v>
      </c>
      <c r="B107" s="39" t="s">
        <v>111</v>
      </c>
      <c r="C107" s="211">
        <f>ASG!C107</f>
        <v>0</v>
      </c>
    </row>
    <row r="108" spans="1:3" ht="16" thickBot="1">
      <c r="A108" s="38" t="s">
        <v>47</v>
      </c>
      <c r="B108" s="39" t="s">
        <v>112</v>
      </c>
      <c r="C108" s="211">
        <f>ASG!C108</f>
        <v>0</v>
      </c>
    </row>
    <row r="109" spans="1:3" ht="16" thickBot="1">
      <c r="A109" s="38" t="s">
        <v>49</v>
      </c>
      <c r="B109" s="39" t="s">
        <v>113</v>
      </c>
      <c r="C109" s="211">
        <f>ASG!C109</f>
        <v>0</v>
      </c>
    </row>
    <row r="110" spans="1:3" ht="16" thickBot="1">
      <c r="A110" s="38" t="s">
        <v>51</v>
      </c>
      <c r="B110" s="39" t="s">
        <v>114</v>
      </c>
      <c r="C110" s="211">
        <f>ASG!C110</f>
        <v>0</v>
      </c>
    </row>
    <row r="111" spans="1:3" ht="16" thickBot="1">
      <c r="A111" s="574" t="s">
        <v>78</v>
      </c>
      <c r="B111" s="575"/>
      <c r="C111" s="58">
        <f>SUM(C107:C110)</f>
        <v>0</v>
      </c>
    </row>
    <row r="114" spans="1:4">
      <c r="A114" s="569" t="s">
        <v>115</v>
      </c>
      <c r="B114" s="569"/>
      <c r="C114" s="569"/>
      <c r="D114" s="569"/>
    </row>
    <row r="115" spans="1:4" ht="16" thickBot="1"/>
    <row r="116" spans="1:4" ht="16" thickBot="1">
      <c r="A116" s="36">
        <v>6</v>
      </c>
      <c r="B116" s="57" t="s">
        <v>116</v>
      </c>
      <c r="C116" s="37" t="s">
        <v>62</v>
      </c>
      <c r="D116" s="37" t="s">
        <v>44</v>
      </c>
    </row>
    <row r="117" spans="1:4" ht="16" thickBot="1">
      <c r="A117" s="38" t="s">
        <v>45</v>
      </c>
      <c r="B117" s="39" t="s">
        <v>117</v>
      </c>
      <c r="C117" s="147">
        <f>ASG!$C$117</f>
        <v>0.03</v>
      </c>
      <c r="D117" s="40">
        <f>(C137)*C117</f>
        <v>0</v>
      </c>
    </row>
    <row r="118" spans="1:4" ht="16" thickBot="1">
      <c r="A118" s="38" t="s">
        <v>47</v>
      </c>
      <c r="B118" s="39" t="s">
        <v>118</v>
      </c>
      <c r="C118" s="147">
        <f>ASG!$C$118</f>
        <v>6.7900000000000002E-2</v>
      </c>
      <c r="D118" s="40">
        <f>(C137+D117)*C118</f>
        <v>0</v>
      </c>
    </row>
    <row r="119" spans="1:4" ht="16" thickBot="1">
      <c r="A119" s="38"/>
      <c r="B119" s="59" t="s">
        <v>119</v>
      </c>
      <c r="C119" s="52">
        <f>SUM(C117:C118)</f>
        <v>9.7900000000000001E-2</v>
      </c>
      <c r="D119" s="40">
        <f>SUM(D117:D118)</f>
        <v>0</v>
      </c>
    </row>
    <row r="120" spans="1:4" ht="16" thickBot="1">
      <c r="A120" s="38" t="s">
        <v>49</v>
      </c>
      <c r="B120" s="39" t="s">
        <v>120</v>
      </c>
      <c r="C120" s="150"/>
      <c r="D120" s="150"/>
    </row>
    <row r="121" spans="1:4" ht="16" thickBot="1">
      <c r="A121" s="38"/>
      <c r="B121" s="39" t="s">
        <v>121</v>
      </c>
      <c r="C121" s="52"/>
      <c r="D121" s="149"/>
    </row>
    <row r="122" spans="1:4" ht="16" thickBot="1">
      <c r="A122" s="38"/>
      <c r="B122" s="39" t="s">
        <v>122</v>
      </c>
      <c r="C122" s="147">
        <v>6.4999999999999997E-3</v>
      </c>
      <c r="D122" s="40">
        <f>$C$139*C122</f>
        <v>0</v>
      </c>
    </row>
    <row r="123" spans="1:4" ht="16" thickBot="1">
      <c r="A123" s="38"/>
      <c r="B123" s="39" t="s">
        <v>123</v>
      </c>
      <c r="C123" s="147">
        <v>0.03</v>
      </c>
      <c r="D123" s="40">
        <f>$C$139*C123</f>
        <v>0</v>
      </c>
    </row>
    <row r="124" spans="1:4" ht="16" thickBot="1">
      <c r="A124" s="38"/>
      <c r="B124" s="39" t="s">
        <v>124</v>
      </c>
      <c r="C124" s="55"/>
      <c r="D124" s="40"/>
    </row>
    <row r="125" spans="1:4" ht="16" thickBot="1">
      <c r="A125" s="38"/>
      <c r="B125" s="39" t="s">
        <v>236</v>
      </c>
      <c r="C125" s="55">
        <v>0.05</v>
      </c>
      <c r="D125" s="40">
        <f>$C$139*C125</f>
        <v>0</v>
      </c>
    </row>
    <row r="126" spans="1:4" ht="16" thickBot="1">
      <c r="A126" s="574" t="s">
        <v>78</v>
      </c>
      <c r="B126" s="575"/>
      <c r="C126" s="60">
        <f>C122+C123+C125</f>
        <v>8.6499999999999994E-2</v>
      </c>
      <c r="D126" s="148">
        <f>(C137+D117+D118)/(1-C126)-(C137+D117+D118)</f>
        <v>0</v>
      </c>
    </row>
    <row r="129" spans="1:9">
      <c r="A129" s="569" t="s">
        <v>125</v>
      </c>
      <c r="B129" s="569"/>
      <c r="C129" s="569"/>
    </row>
    <row r="130" spans="1:9" ht="16" thickBot="1"/>
    <row r="131" spans="1:9" ht="16" thickBot="1">
      <c r="A131" s="36"/>
      <c r="B131" s="37" t="s">
        <v>126</v>
      </c>
      <c r="C131" s="37" t="s">
        <v>44</v>
      </c>
    </row>
    <row r="132" spans="1:9" ht="16" thickBot="1">
      <c r="A132" s="61" t="s">
        <v>45</v>
      </c>
      <c r="B132" s="39" t="s">
        <v>42</v>
      </c>
      <c r="C132" s="62">
        <f>C16</f>
        <v>0</v>
      </c>
    </row>
    <row r="133" spans="1:9" ht="16" thickBot="1">
      <c r="A133" s="61" t="s">
        <v>47</v>
      </c>
      <c r="B133" s="39" t="s">
        <v>58</v>
      </c>
      <c r="C133" s="62">
        <f>C59</f>
        <v>0</v>
      </c>
    </row>
    <row r="134" spans="1:9" ht="16" thickBot="1">
      <c r="A134" s="61" t="s">
        <v>49</v>
      </c>
      <c r="B134" s="39" t="s">
        <v>87</v>
      </c>
      <c r="C134" s="62">
        <f>D71</f>
        <v>0</v>
      </c>
    </row>
    <row r="135" spans="1:9" ht="16" thickBot="1">
      <c r="A135" s="61" t="s">
        <v>51</v>
      </c>
      <c r="B135" s="39" t="s">
        <v>95</v>
      </c>
      <c r="C135" s="62">
        <f>C101</f>
        <v>0</v>
      </c>
    </row>
    <row r="136" spans="1:9" ht="16" thickBot="1">
      <c r="A136" s="61" t="s">
        <v>53</v>
      </c>
      <c r="B136" s="39" t="s">
        <v>109</v>
      </c>
      <c r="C136" s="62">
        <f>C111</f>
        <v>0</v>
      </c>
    </row>
    <row r="137" spans="1:9" ht="16" thickBot="1">
      <c r="A137" s="574" t="s">
        <v>127</v>
      </c>
      <c r="B137" s="575"/>
      <c r="C137" s="62">
        <f>SUM(C132:C136)</f>
        <v>0</v>
      </c>
    </row>
    <row r="138" spans="1:9" ht="16" thickBot="1">
      <c r="A138" s="61" t="s">
        <v>73</v>
      </c>
      <c r="B138" s="39" t="s">
        <v>128</v>
      </c>
      <c r="C138" s="62">
        <f>D119+D126</f>
        <v>0</v>
      </c>
    </row>
    <row r="139" spans="1:9" ht="16" thickBot="1">
      <c r="A139" s="574" t="s">
        <v>129</v>
      </c>
      <c r="B139" s="575"/>
      <c r="C139" s="63">
        <f>ROUND(SUM(C137:C138),2)</f>
        <v>0</v>
      </c>
    </row>
    <row r="140" spans="1:9" ht="16" thickBot="1"/>
    <row r="141" spans="1:9">
      <c r="A141" s="64" t="s">
        <v>130</v>
      </c>
      <c r="B141" s="65" t="s">
        <v>131</v>
      </c>
      <c r="C141" s="66">
        <f>C126</f>
        <v>8.6499999999999994E-2</v>
      </c>
      <c r="D141" s="67"/>
      <c r="E141" s="67"/>
      <c r="F141" s="67"/>
      <c r="G141" s="67"/>
      <c r="H141" s="68"/>
      <c r="I141" s="69"/>
    </row>
    <row r="142" spans="1:9">
      <c r="A142" s="70"/>
      <c r="B142" s="67">
        <v>100</v>
      </c>
      <c r="C142" s="71"/>
      <c r="D142" s="67"/>
      <c r="E142" s="67"/>
      <c r="F142" s="67"/>
      <c r="G142" s="67"/>
      <c r="H142" s="68"/>
      <c r="I142" s="69"/>
    </row>
    <row r="143" spans="1:9">
      <c r="A143" s="72"/>
      <c r="B143" s="73"/>
      <c r="C143" s="74"/>
      <c r="D143" s="73"/>
      <c r="E143" s="73"/>
      <c r="F143" s="73"/>
      <c r="G143" s="73"/>
      <c r="H143" s="73"/>
      <c r="I143" s="75"/>
    </row>
    <row r="144" spans="1:9">
      <c r="A144" s="70" t="s">
        <v>132</v>
      </c>
      <c r="B144" s="67" t="s">
        <v>133</v>
      </c>
      <c r="C144" s="76">
        <f>SUM(C137+D117+D118)</f>
        <v>0</v>
      </c>
      <c r="D144" s="67"/>
      <c r="E144" s="67"/>
      <c r="F144" s="67"/>
      <c r="G144" s="67"/>
      <c r="H144" s="68"/>
      <c r="I144" s="77"/>
    </row>
    <row r="145" spans="1:9">
      <c r="A145" s="72"/>
      <c r="B145" s="73"/>
      <c r="C145" s="74"/>
      <c r="D145" s="73"/>
      <c r="E145" s="73"/>
      <c r="F145" s="73"/>
      <c r="G145" s="73"/>
      <c r="H145" s="73"/>
      <c r="I145" s="78"/>
    </row>
    <row r="146" spans="1:9">
      <c r="A146" s="70" t="s">
        <v>134</v>
      </c>
      <c r="B146" s="67" t="s">
        <v>135</v>
      </c>
      <c r="C146" s="79">
        <f>(C144/(1-C126))</f>
        <v>0</v>
      </c>
      <c r="D146" s="67"/>
      <c r="E146" s="67"/>
      <c r="F146" s="67"/>
      <c r="G146" s="67"/>
      <c r="H146" s="68"/>
      <c r="I146" s="77"/>
    </row>
    <row r="147" spans="1:9">
      <c r="A147" s="72"/>
      <c r="B147" s="73"/>
      <c r="C147" s="74"/>
      <c r="D147" s="73"/>
      <c r="E147" s="73"/>
      <c r="F147" s="73"/>
      <c r="G147" s="73"/>
      <c r="H147" s="73"/>
      <c r="I147" s="75"/>
    </row>
    <row r="148" spans="1:9" ht="16" thickBot="1">
      <c r="A148" s="80"/>
      <c r="B148" s="81" t="s">
        <v>136</v>
      </c>
      <c r="C148" s="82">
        <f>C146-C144</f>
        <v>0</v>
      </c>
      <c r="D148" s="67"/>
      <c r="E148" s="67"/>
      <c r="F148" s="67"/>
      <c r="G148" s="67"/>
      <c r="H148" s="68"/>
      <c r="I148" s="69"/>
    </row>
  </sheetData>
  <mergeCells count="32">
    <mergeCell ref="A1:D1"/>
    <mergeCell ref="A2:D2"/>
    <mergeCell ref="A3:D3"/>
    <mergeCell ref="A4:D4"/>
    <mergeCell ref="A5:C5"/>
    <mergeCell ref="A6:C6"/>
    <mergeCell ref="A16:B16"/>
    <mergeCell ref="A19:D19"/>
    <mergeCell ref="A21:D21"/>
    <mergeCell ref="A26:B26"/>
    <mergeCell ref="A29:D29"/>
    <mergeCell ref="A40:B40"/>
    <mergeCell ref="A43:C43"/>
    <mergeCell ref="A50:B50"/>
    <mergeCell ref="A53:C53"/>
    <mergeCell ref="A59:B59"/>
    <mergeCell ref="A62:D62"/>
    <mergeCell ref="A71:B71"/>
    <mergeCell ref="A74:D74"/>
    <mergeCell ref="A77:D77"/>
    <mergeCell ref="A86:B86"/>
    <mergeCell ref="A89:C89"/>
    <mergeCell ref="A93:B93"/>
    <mergeCell ref="A96:C96"/>
    <mergeCell ref="A137:B137"/>
    <mergeCell ref="A139:B139"/>
    <mergeCell ref="A101:B101"/>
    <mergeCell ref="A104:C104"/>
    <mergeCell ref="A111:B111"/>
    <mergeCell ref="A114:D114"/>
    <mergeCell ref="A126:B126"/>
    <mergeCell ref="A129:C129"/>
  </mergeCells>
  <pageMargins left="0.511811024" right="0.511811024" top="0.78740157499999996" bottom="0.78740157499999996" header="0.31496062000000002" footer="0.31496062000000002"/>
  <pageSetup paperSize="9" scale="75" orientation="portrait" r:id="rId1"/>
  <rowBreaks count="2" manualBreakCount="2">
    <brk id="52" max="16383" man="1"/>
    <brk id="112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48"/>
  <sheetViews>
    <sheetView showGridLines="0" view="pageBreakPreview" topLeftCell="A136" zoomScale="90" zoomScaleNormal="100" zoomScaleSheetLayoutView="90" workbookViewId="0">
      <selection activeCell="C122" sqref="C122:C123"/>
    </sheetView>
  </sheetViews>
  <sheetFormatPr defaultColWidth="9.1796875" defaultRowHeight="15.5"/>
  <cols>
    <col min="1" max="1" width="9.1796875" style="35"/>
    <col min="2" max="2" width="72.1796875" style="35" customWidth="1"/>
    <col min="3" max="3" width="18" style="35" customWidth="1"/>
    <col min="4" max="4" width="16.7265625" style="35" customWidth="1"/>
    <col min="5" max="5" width="12.7265625" style="35" customWidth="1"/>
    <col min="6" max="6" width="12" style="35" customWidth="1"/>
    <col min="7" max="7" width="15.1796875" style="35" customWidth="1"/>
    <col min="8" max="16384" width="9.1796875" style="35"/>
  </cols>
  <sheetData>
    <row r="1" spans="1:4" ht="23">
      <c r="A1" s="571" t="s">
        <v>39</v>
      </c>
      <c r="B1" s="571"/>
      <c r="C1" s="571"/>
      <c r="D1" s="571"/>
    </row>
    <row r="2" spans="1:4" ht="48.65" customHeight="1">
      <c r="A2" s="572" t="s">
        <v>40</v>
      </c>
      <c r="B2" s="572"/>
      <c r="C2" s="572"/>
      <c r="D2" s="572"/>
    </row>
    <row r="3" spans="1:4">
      <c r="A3" s="573" t="s">
        <v>41</v>
      </c>
      <c r="B3" s="573"/>
      <c r="C3" s="573"/>
      <c r="D3" s="573"/>
    </row>
    <row r="4" spans="1:4">
      <c r="A4" s="570" t="s">
        <v>237</v>
      </c>
      <c r="B4" s="570"/>
      <c r="C4" s="570"/>
      <c r="D4" s="570"/>
    </row>
    <row r="5" spans="1:4">
      <c r="A5" s="570" t="s">
        <v>248</v>
      </c>
      <c r="B5" s="570"/>
      <c r="C5" s="570"/>
    </row>
    <row r="6" spans="1:4">
      <c r="A6" s="569" t="s">
        <v>42</v>
      </c>
      <c r="B6" s="569"/>
      <c r="C6" s="569"/>
    </row>
    <row r="7" spans="1:4" ht="16" thickBot="1"/>
    <row r="8" spans="1:4" ht="16" thickBot="1">
      <c r="A8" s="36">
        <v>1</v>
      </c>
      <c r="B8" s="37" t="s">
        <v>43</v>
      </c>
      <c r="C8" s="37" t="s">
        <v>44</v>
      </c>
    </row>
    <row r="9" spans="1:4" ht="16" thickBot="1">
      <c r="A9" s="38" t="s">
        <v>45</v>
      </c>
      <c r="B9" s="39" t="s">
        <v>46</v>
      </c>
      <c r="C9" s="40"/>
    </row>
    <row r="10" spans="1:4" ht="16" thickBot="1">
      <c r="A10" s="38" t="s">
        <v>47</v>
      </c>
      <c r="B10" s="39" t="s">
        <v>48</v>
      </c>
      <c r="C10" s="40"/>
    </row>
    <row r="11" spans="1:4" ht="16" thickBot="1">
      <c r="A11" s="38" t="s">
        <v>49</v>
      </c>
      <c r="B11" s="39" t="s">
        <v>50</v>
      </c>
      <c r="C11" s="40"/>
    </row>
    <row r="12" spans="1:4" ht="16" thickBot="1">
      <c r="A12" s="38" t="s">
        <v>51</v>
      </c>
      <c r="B12" s="39" t="s">
        <v>52</v>
      </c>
      <c r="C12" s="40"/>
    </row>
    <row r="13" spans="1:4" ht="16" thickBot="1">
      <c r="A13" s="38" t="s">
        <v>53</v>
      </c>
      <c r="B13" s="39" t="s">
        <v>54</v>
      </c>
      <c r="C13" s="40"/>
    </row>
    <row r="14" spans="1:4" ht="16" thickBot="1">
      <c r="A14" s="38"/>
      <c r="B14" s="39"/>
      <c r="C14" s="40"/>
    </row>
    <row r="15" spans="1:4" ht="16" thickBot="1">
      <c r="A15" s="38" t="s">
        <v>55</v>
      </c>
      <c r="B15" s="39" t="s">
        <v>56</v>
      </c>
      <c r="C15" s="40"/>
    </row>
    <row r="16" spans="1:4" ht="16" thickBot="1">
      <c r="A16" s="574" t="s">
        <v>57</v>
      </c>
      <c r="B16" s="575"/>
      <c r="C16" s="40">
        <f>SUM(C9:C15)</f>
        <v>0</v>
      </c>
    </row>
    <row r="19" spans="1:4">
      <c r="A19" s="569" t="s">
        <v>58</v>
      </c>
      <c r="B19" s="569"/>
      <c r="C19" s="569"/>
      <c r="D19" s="569"/>
    </row>
    <row r="20" spans="1:4">
      <c r="A20" s="41"/>
    </row>
    <row r="21" spans="1:4">
      <c r="A21" s="576" t="s">
        <v>59</v>
      </c>
      <c r="B21" s="576"/>
      <c r="C21" s="576"/>
      <c r="D21" s="576"/>
    </row>
    <row r="22" spans="1:4" ht="16" thickBot="1"/>
    <row r="23" spans="1:4" ht="16" thickBot="1">
      <c r="A23" s="36" t="s">
        <v>60</v>
      </c>
      <c r="B23" s="37" t="s">
        <v>61</v>
      </c>
      <c r="C23" s="37" t="s">
        <v>62</v>
      </c>
      <c r="D23" s="37" t="s">
        <v>44</v>
      </c>
    </row>
    <row r="24" spans="1:4" ht="16" thickBot="1">
      <c r="A24" s="38" t="s">
        <v>45</v>
      </c>
      <c r="B24" s="39" t="s">
        <v>63</v>
      </c>
      <c r="C24" s="42">
        <v>8.3299999999999999E-2</v>
      </c>
      <c r="D24" s="43">
        <f>C24*C16</f>
        <v>0</v>
      </c>
    </row>
    <row r="25" spans="1:4" ht="16" thickBot="1">
      <c r="A25" s="38" t="s">
        <v>47</v>
      </c>
      <c r="B25" s="39" t="s">
        <v>64</v>
      </c>
      <c r="C25" s="42">
        <v>0.1111</v>
      </c>
      <c r="D25" s="44">
        <f>C25*C16</f>
        <v>0</v>
      </c>
    </row>
    <row r="26" spans="1:4" ht="16" thickBot="1">
      <c r="A26" s="574" t="s">
        <v>57</v>
      </c>
      <c r="B26" s="575"/>
      <c r="C26" s="42"/>
      <c r="D26" s="45">
        <f>SUM(D24:D25)</f>
        <v>0</v>
      </c>
    </row>
    <row r="29" spans="1:4" ht="32.25" customHeight="1">
      <c r="A29" s="577" t="s">
        <v>65</v>
      </c>
      <c r="B29" s="577"/>
      <c r="C29" s="577"/>
      <c r="D29" s="577"/>
    </row>
    <row r="30" spans="1:4" ht="16" thickBot="1"/>
    <row r="31" spans="1:4" ht="16" thickBot="1">
      <c r="A31" s="36" t="s">
        <v>66</v>
      </c>
      <c r="B31" s="37" t="s">
        <v>67</v>
      </c>
      <c r="C31" s="37" t="s">
        <v>62</v>
      </c>
      <c r="D31" s="37" t="s">
        <v>44</v>
      </c>
    </row>
    <row r="32" spans="1:4" ht="16" thickBot="1">
      <c r="A32" s="38" t="s">
        <v>45</v>
      </c>
      <c r="B32" s="39" t="s">
        <v>68</v>
      </c>
      <c r="C32" s="42">
        <v>0.2</v>
      </c>
      <c r="D32" s="46">
        <f>C32*(C16+D26+C101)</f>
        <v>0</v>
      </c>
    </row>
    <row r="33" spans="1:4" ht="16" thickBot="1">
      <c r="A33" s="38" t="s">
        <v>47</v>
      </c>
      <c r="B33" s="39" t="s">
        <v>69</v>
      </c>
      <c r="C33" s="42">
        <v>2.5000000000000001E-2</v>
      </c>
      <c r="D33" s="46">
        <f>C33*(C16+D26+C101)</f>
        <v>0</v>
      </c>
    </row>
    <row r="34" spans="1:4" ht="16" thickBot="1">
      <c r="A34" s="38" t="s">
        <v>49</v>
      </c>
      <c r="B34" s="39" t="s">
        <v>70</v>
      </c>
      <c r="C34" s="602">
        <v>0.03</v>
      </c>
      <c r="D34" s="46">
        <f>C34*(C16+D26+C101)</f>
        <v>0</v>
      </c>
    </row>
    <row r="35" spans="1:4" ht="16" thickBot="1">
      <c r="A35" s="38" t="s">
        <v>51</v>
      </c>
      <c r="B35" s="39" t="s">
        <v>71</v>
      </c>
      <c r="C35" s="42">
        <v>1.4999999999999999E-2</v>
      </c>
      <c r="D35" s="46">
        <f>C35*(C16+D26+C101)</f>
        <v>0</v>
      </c>
    </row>
    <row r="36" spans="1:4" ht="16" thickBot="1">
      <c r="A36" s="38" t="s">
        <v>53</v>
      </c>
      <c r="B36" s="39" t="s">
        <v>72</v>
      </c>
      <c r="C36" s="42">
        <v>0.01</v>
      </c>
      <c r="D36" s="46">
        <f>C36*(C16+D26+C101)</f>
        <v>0</v>
      </c>
    </row>
    <row r="37" spans="1:4" ht="16" thickBot="1">
      <c r="A37" s="38" t="s">
        <v>73</v>
      </c>
      <c r="B37" s="39" t="s">
        <v>74</v>
      </c>
      <c r="C37" s="42">
        <v>6.0000000000000001E-3</v>
      </c>
      <c r="D37" s="46">
        <f>C37*(C16+D26+C101)</f>
        <v>0</v>
      </c>
    </row>
    <row r="38" spans="1:4" ht="16" thickBot="1">
      <c r="A38" s="38" t="s">
        <v>55</v>
      </c>
      <c r="B38" s="39" t="s">
        <v>75</v>
      </c>
      <c r="C38" s="42">
        <v>2E-3</v>
      </c>
      <c r="D38" s="46">
        <f>C38*(C16+D26+C101)</f>
        <v>0</v>
      </c>
    </row>
    <row r="39" spans="1:4" ht="16" thickBot="1">
      <c r="A39" s="38" t="s">
        <v>76</v>
      </c>
      <c r="B39" s="39" t="s">
        <v>77</v>
      </c>
      <c r="C39" s="42">
        <v>0.08</v>
      </c>
      <c r="D39" s="46">
        <f>C39*(C16+D26+C101)</f>
        <v>0</v>
      </c>
    </row>
    <row r="40" spans="1:4" ht="16" thickBot="1">
      <c r="A40" s="574" t="s">
        <v>78</v>
      </c>
      <c r="B40" s="575"/>
      <c r="C40" s="48">
        <f>SUM(C32:C39)</f>
        <v>0.36800000000000005</v>
      </c>
      <c r="D40" s="49">
        <f>SUM(D32:D39)</f>
        <v>0</v>
      </c>
    </row>
    <row r="43" spans="1:4">
      <c r="A43" s="576" t="s">
        <v>79</v>
      </c>
      <c r="B43" s="576"/>
      <c r="C43" s="576"/>
    </row>
    <row r="44" spans="1:4" ht="16" thickBot="1"/>
    <row r="45" spans="1:4" ht="16" thickBot="1">
      <c r="A45" s="36" t="s">
        <v>80</v>
      </c>
      <c r="B45" s="37" t="s">
        <v>81</v>
      </c>
      <c r="C45" s="37" t="s">
        <v>44</v>
      </c>
    </row>
    <row r="46" spans="1:4" ht="16" thickBot="1">
      <c r="A46" s="38" t="s">
        <v>45</v>
      </c>
      <c r="B46" s="39" t="s">
        <v>82</v>
      </c>
      <c r="C46" s="40"/>
    </row>
    <row r="47" spans="1:4" ht="16" thickBot="1">
      <c r="A47" s="38" t="s">
        <v>47</v>
      </c>
      <c r="B47" s="39" t="s">
        <v>83</v>
      </c>
      <c r="C47" s="40"/>
    </row>
    <row r="48" spans="1:4" ht="16" thickBot="1">
      <c r="A48" s="38" t="s">
        <v>49</v>
      </c>
      <c r="B48" s="39" t="s">
        <v>84</v>
      </c>
      <c r="C48" s="40"/>
    </row>
    <row r="49" spans="1:4" ht="16" thickBot="1">
      <c r="A49" s="38" t="s">
        <v>51</v>
      </c>
      <c r="B49" s="39" t="s">
        <v>56</v>
      </c>
      <c r="C49" s="40"/>
    </row>
    <row r="50" spans="1:4" ht="16" thickBot="1">
      <c r="A50" s="574" t="s">
        <v>57</v>
      </c>
      <c r="B50" s="575"/>
      <c r="C50" s="58">
        <f>SUM(C46:C49)</f>
        <v>0</v>
      </c>
    </row>
    <row r="53" spans="1:4">
      <c r="A53" s="576" t="s">
        <v>85</v>
      </c>
      <c r="B53" s="576"/>
      <c r="C53" s="576"/>
    </row>
    <row r="54" spans="1:4" ht="16" thickBot="1"/>
    <row r="55" spans="1:4" ht="16" thickBot="1">
      <c r="A55" s="36">
        <v>2</v>
      </c>
      <c r="B55" s="37" t="s">
        <v>86</v>
      </c>
      <c r="C55" s="37" t="s">
        <v>44</v>
      </c>
    </row>
    <row r="56" spans="1:4" ht="16" thickBot="1">
      <c r="A56" s="38" t="s">
        <v>60</v>
      </c>
      <c r="B56" s="39" t="s">
        <v>61</v>
      </c>
      <c r="C56" s="46">
        <f>D26</f>
        <v>0</v>
      </c>
    </row>
    <row r="57" spans="1:4" ht="16" thickBot="1">
      <c r="A57" s="38" t="s">
        <v>66</v>
      </c>
      <c r="B57" s="39" t="s">
        <v>67</v>
      </c>
      <c r="C57" s="46">
        <f>D40</f>
        <v>0</v>
      </c>
    </row>
    <row r="58" spans="1:4" ht="16" thickBot="1">
      <c r="A58" s="38" t="s">
        <v>80</v>
      </c>
      <c r="B58" s="39" t="s">
        <v>81</v>
      </c>
      <c r="C58" s="46">
        <f>C50</f>
        <v>0</v>
      </c>
    </row>
    <row r="59" spans="1:4" ht="16" thickBot="1">
      <c r="A59" s="574" t="s">
        <v>57</v>
      </c>
      <c r="B59" s="575"/>
      <c r="C59" s="49">
        <f>SUM(C56:C58)</f>
        <v>0</v>
      </c>
    </row>
    <row r="60" spans="1:4">
      <c r="A60" s="50"/>
    </row>
    <row r="62" spans="1:4">
      <c r="A62" s="569" t="s">
        <v>87</v>
      </c>
      <c r="B62" s="569"/>
      <c r="C62" s="569"/>
      <c r="D62" s="569"/>
    </row>
    <row r="63" spans="1:4" ht="16" thickBot="1"/>
    <row r="64" spans="1:4" ht="16" thickBot="1">
      <c r="A64" s="36">
        <v>3</v>
      </c>
      <c r="B64" s="37" t="s">
        <v>88</v>
      </c>
      <c r="C64" s="37" t="s">
        <v>62</v>
      </c>
      <c r="D64" s="37" t="s">
        <v>44</v>
      </c>
    </row>
    <row r="65" spans="1:4" ht="16" thickBot="1">
      <c r="A65" s="38" t="s">
        <v>45</v>
      </c>
      <c r="B65" s="51" t="s">
        <v>89</v>
      </c>
      <c r="C65" s="52">
        <v>4.1700000000000001E-3</v>
      </c>
      <c r="D65" s="53">
        <f>C65*C16</f>
        <v>0</v>
      </c>
    </row>
    <row r="66" spans="1:4" ht="16" thickBot="1">
      <c r="A66" s="38" t="s">
        <v>47</v>
      </c>
      <c r="B66" s="51" t="s">
        <v>90</v>
      </c>
      <c r="C66" s="52">
        <v>3.3E-4</v>
      </c>
      <c r="D66" s="54">
        <f>C66*C16</f>
        <v>0</v>
      </c>
    </row>
    <row r="67" spans="1:4" ht="16" thickBot="1">
      <c r="A67" s="38" t="s">
        <v>49</v>
      </c>
      <c r="B67" s="51" t="s">
        <v>91</v>
      </c>
      <c r="C67" s="52">
        <v>1.6000000000000001E-3</v>
      </c>
      <c r="D67" s="53">
        <f>C67*C16</f>
        <v>0</v>
      </c>
    </row>
    <row r="68" spans="1:4" ht="16" thickBot="1">
      <c r="A68" s="38" t="s">
        <v>51</v>
      </c>
      <c r="B68" s="51" t="s">
        <v>92</v>
      </c>
      <c r="C68" s="225">
        <v>1.9439999999999999E-2</v>
      </c>
      <c r="D68" s="54">
        <f>C68*C16</f>
        <v>0</v>
      </c>
    </row>
    <row r="69" spans="1:4" ht="16" thickBot="1">
      <c r="A69" s="38" t="s">
        <v>53</v>
      </c>
      <c r="B69" s="51" t="s">
        <v>93</v>
      </c>
      <c r="C69" s="52">
        <f>C40*C68</f>
        <v>7.1539200000000002E-3</v>
      </c>
      <c r="D69" s="53">
        <f>C69*C16</f>
        <v>0</v>
      </c>
    </row>
    <row r="70" spans="1:4" ht="16" thickBot="1">
      <c r="A70" s="38" t="s">
        <v>73</v>
      </c>
      <c r="B70" s="51" t="s">
        <v>94</v>
      </c>
      <c r="C70" s="52">
        <v>3.2000000000000001E-2</v>
      </c>
      <c r="D70" s="53">
        <f>C70*C16</f>
        <v>0</v>
      </c>
    </row>
    <row r="71" spans="1:4" ht="16" thickBot="1">
      <c r="A71" s="574" t="s">
        <v>57</v>
      </c>
      <c r="B71" s="575"/>
      <c r="C71" s="55"/>
      <c r="D71" s="145">
        <f>SUM(D65:D70)</f>
        <v>0</v>
      </c>
    </row>
    <row r="74" spans="1:4">
      <c r="A74" s="569" t="s">
        <v>95</v>
      </c>
      <c r="B74" s="569"/>
      <c r="C74" s="569"/>
      <c r="D74" s="569"/>
    </row>
    <row r="77" spans="1:4">
      <c r="A77" s="569" t="s">
        <v>96</v>
      </c>
      <c r="B77" s="569"/>
      <c r="C77" s="569"/>
      <c r="D77" s="569"/>
    </row>
    <row r="78" spans="1:4" ht="16" thickBot="1">
      <c r="A78" s="41"/>
    </row>
    <row r="79" spans="1:4" ht="16" thickBot="1">
      <c r="A79" s="36" t="s">
        <v>97</v>
      </c>
      <c r="B79" s="37" t="s">
        <v>98</v>
      </c>
      <c r="C79" s="37" t="s">
        <v>62</v>
      </c>
      <c r="D79" s="37" t="s">
        <v>44</v>
      </c>
    </row>
    <row r="80" spans="1:4" ht="16" thickBot="1">
      <c r="A80" s="38" t="s">
        <v>45</v>
      </c>
      <c r="B80" s="39" t="s">
        <v>99</v>
      </c>
      <c r="C80" s="52">
        <v>9.2599999999999991E-3</v>
      </c>
      <c r="D80" s="53">
        <f>C80*C16</f>
        <v>0</v>
      </c>
    </row>
    <row r="81" spans="1:4" ht="16" thickBot="1">
      <c r="A81" s="38" t="s">
        <v>47</v>
      </c>
      <c r="B81" s="39" t="s">
        <v>98</v>
      </c>
      <c r="C81" s="52">
        <v>5.5599999999999998E-3</v>
      </c>
      <c r="D81" s="54">
        <f>C81*C16</f>
        <v>0</v>
      </c>
    </row>
    <row r="82" spans="1:4" ht="16" thickBot="1">
      <c r="A82" s="38" t="s">
        <v>49</v>
      </c>
      <c r="B82" s="39" t="s">
        <v>100</v>
      </c>
      <c r="C82" s="52">
        <v>2.7999999999999998E-4</v>
      </c>
      <c r="D82" s="53">
        <f>C82*C16</f>
        <v>0</v>
      </c>
    </row>
    <row r="83" spans="1:4" ht="16" thickBot="1">
      <c r="A83" s="38" t="s">
        <v>51</v>
      </c>
      <c r="B83" s="39" t="s">
        <v>101</v>
      </c>
      <c r="C83" s="52">
        <v>1.9000000000000001E-4</v>
      </c>
      <c r="D83" s="54">
        <f>C83*C16</f>
        <v>0</v>
      </c>
    </row>
    <row r="84" spans="1:4" ht="16" thickBot="1">
      <c r="A84" s="38" t="s">
        <v>53</v>
      </c>
      <c r="B84" s="39" t="s">
        <v>102</v>
      </c>
      <c r="C84" s="52">
        <v>5.5999999999999995E-4</v>
      </c>
      <c r="D84" s="53">
        <f>C84*C16</f>
        <v>0</v>
      </c>
    </row>
    <row r="85" spans="1:4" ht="16" thickBot="1">
      <c r="A85" s="38" t="s">
        <v>73</v>
      </c>
      <c r="B85" s="39" t="s">
        <v>56</v>
      </c>
      <c r="C85" s="52"/>
      <c r="D85" s="53">
        <f>C85*C16</f>
        <v>0</v>
      </c>
    </row>
    <row r="86" spans="1:4" ht="16" thickBot="1">
      <c r="A86" s="574" t="s">
        <v>78</v>
      </c>
      <c r="B86" s="575"/>
      <c r="C86" s="55">
        <f>SUM(C80:C85)</f>
        <v>1.585E-2</v>
      </c>
      <c r="D86" s="144">
        <f>SUM(D80:D85)</f>
        <v>0</v>
      </c>
    </row>
    <row r="89" spans="1:4">
      <c r="A89" s="576" t="s">
        <v>103</v>
      </c>
      <c r="B89" s="576"/>
      <c r="C89" s="576"/>
    </row>
    <row r="90" spans="1:4" ht="16" thickBot="1">
      <c r="A90" s="41"/>
    </row>
    <row r="91" spans="1:4" ht="16" thickBot="1">
      <c r="A91" s="36" t="s">
        <v>104</v>
      </c>
      <c r="B91" s="37" t="s">
        <v>105</v>
      </c>
      <c r="C91" s="37" t="s">
        <v>44</v>
      </c>
    </row>
    <row r="92" spans="1:4" ht="16" thickBot="1">
      <c r="A92" s="38" t="s">
        <v>45</v>
      </c>
      <c r="B92" s="39" t="s">
        <v>106</v>
      </c>
      <c r="C92" s="40">
        <v>0</v>
      </c>
    </row>
    <row r="93" spans="1:4" ht="16" thickBot="1">
      <c r="A93" s="574" t="s">
        <v>57</v>
      </c>
      <c r="B93" s="575"/>
      <c r="C93" s="56"/>
    </row>
    <row r="96" spans="1:4">
      <c r="A96" s="576" t="s">
        <v>107</v>
      </c>
      <c r="B96" s="576"/>
      <c r="C96" s="576"/>
    </row>
    <row r="97" spans="1:3" ht="16" thickBot="1">
      <c r="A97" s="41"/>
    </row>
    <row r="98" spans="1:3" ht="16" thickBot="1">
      <c r="A98" s="36">
        <v>4</v>
      </c>
      <c r="B98" s="37" t="s">
        <v>108</v>
      </c>
      <c r="C98" s="37" t="s">
        <v>44</v>
      </c>
    </row>
    <row r="99" spans="1:3" ht="16" thickBot="1">
      <c r="A99" s="38" t="s">
        <v>97</v>
      </c>
      <c r="B99" s="39" t="s">
        <v>98</v>
      </c>
      <c r="C99" s="40">
        <f>D86</f>
        <v>0</v>
      </c>
    </row>
    <row r="100" spans="1:3" ht="16" thickBot="1">
      <c r="A100" s="38" t="s">
        <v>104</v>
      </c>
      <c r="B100" s="39" t="s">
        <v>105</v>
      </c>
      <c r="C100" s="40">
        <v>0</v>
      </c>
    </row>
    <row r="101" spans="1:3" ht="16" thickBot="1">
      <c r="A101" s="574" t="s">
        <v>57</v>
      </c>
      <c r="B101" s="575"/>
      <c r="C101" s="40">
        <f>SUM(C99:C100)</f>
        <v>0</v>
      </c>
    </row>
    <row r="104" spans="1:3">
      <c r="A104" s="569" t="s">
        <v>109</v>
      </c>
      <c r="B104" s="569"/>
      <c r="C104" s="569"/>
    </row>
    <row r="105" spans="1:3" ht="16" thickBot="1"/>
    <row r="106" spans="1:3" ht="16" thickBot="1">
      <c r="A106" s="36">
        <v>5</v>
      </c>
      <c r="B106" s="57" t="s">
        <v>110</v>
      </c>
      <c r="C106" s="37" t="s">
        <v>44</v>
      </c>
    </row>
    <row r="107" spans="1:3" ht="16" thickBot="1">
      <c r="A107" s="38" t="s">
        <v>45</v>
      </c>
      <c r="B107" s="39" t="s">
        <v>111</v>
      </c>
      <c r="C107" s="211">
        <f>ASG!C107</f>
        <v>0</v>
      </c>
    </row>
    <row r="108" spans="1:3" ht="16" thickBot="1">
      <c r="A108" s="38" t="s">
        <v>47</v>
      </c>
      <c r="B108" s="39" t="s">
        <v>112</v>
      </c>
      <c r="C108" s="211">
        <f>ASG!C108</f>
        <v>0</v>
      </c>
    </row>
    <row r="109" spans="1:3" ht="16" thickBot="1">
      <c r="A109" s="38" t="s">
        <v>49</v>
      </c>
      <c r="B109" s="39" t="s">
        <v>113</v>
      </c>
      <c r="C109" s="211">
        <f>ASG!C109</f>
        <v>0</v>
      </c>
    </row>
    <row r="110" spans="1:3" ht="16" thickBot="1">
      <c r="A110" s="38" t="s">
        <v>51</v>
      </c>
      <c r="B110" s="39" t="s">
        <v>114</v>
      </c>
      <c r="C110" s="211">
        <f>ASG!C110</f>
        <v>0</v>
      </c>
    </row>
    <row r="111" spans="1:3" ht="16" thickBot="1">
      <c r="A111" s="574" t="s">
        <v>78</v>
      </c>
      <c r="B111" s="575"/>
      <c r="C111" s="58">
        <f>SUM(C107:C110)</f>
        <v>0</v>
      </c>
    </row>
    <row r="114" spans="1:4">
      <c r="A114" s="569" t="s">
        <v>115</v>
      </c>
      <c r="B114" s="569"/>
      <c r="C114" s="569"/>
      <c r="D114" s="569"/>
    </row>
    <row r="115" spans="1:4" ht="16" thickBot="1"/>
    <row r="116" spans="1:4" ht="16" thickBot="1">
      <c r="A116" s="36">
        <v>6</v>
      </c>
      <c r="B116" s="57" t="s">
        <v>116</v>
      </c>
      <c r="C116" s="37" t="s">
        <v>62</v>
      </c>
      <c r="D116" s="37" t="s">
        <v>44</v>
      </c>
    </row>
    <row r="117" spans="1:4" ht="16" thickBot="1">
      <c r="A117" s="38" t="s">
        <v>45</v>
      </c>
      <c r="B117" s="39" t="s">
        <v>117</v>
      </c>
      <c r="C117" s="147">
        <f>ASG!$C$117</f>
        <v>0.03</v>
      </c>
      <c r="D117" s="40">
        <f>(C137)*C117</f>
        <v>0</v>
      </c>
    </row>
    <row r="118" spans="1:4" ht="16" thickBot="1">
      <c r="A118" s="38" t="s">
        <v>47</v>
      </c>
      <c r="B118" s="39" t="s">
        <v>118</v>
      </c>
      <c r="C118" s="147">
        <f>ASG!$C$118</f>
        <v>6.7900000000000002E-2</v>
      </c>
      <c r="D118" s="40">
        <f>(C137+D117)*C118</f>
        <v>0</v>
      </c>
    </row>
    <row r="119" spans="1:4" ht="16" thickBot="1">
      <c r="A119" s="38"/>
      <c r="B119" s="59" t="s">
        <v>119</v>
      </c>
      <c r="C119" s="52">
        <f>SUM(C117:C118)</f>
        <v>9.7900000000000001E-2</v>
      </c>
      <c r="D119" s="40">
        <f>SUM(D117:D118)</f>
        <v>0</v>
      </c>
    </row>
    <row r="120" spans="1:4" ht="16" thickBot="1">
      <c r="A120" s="38" t="s">
        <v>49</v>
      </c>
      <c r="B120" s="39" t="s">
        <v>120</v>
      </c>
      <c r="C120" s="150"/>
      <c r="D120" s="150"/>
    </row>
    <row r="121" spans="1:4" ht="16" thickBot="1">
      <c r="A121" s="38"/>
      <c r="B121" s="39" t="s">
        <v>121</v>
      </c>
      <c r="C121" s="52"/>
      <c r="D121" s="149"/>
    </row>
    <row r="122" spans="1:4" ht="16" thickBot="1">
      <c r="A122" s="38"/>
      <c r="B122" s="39" t="s">
        <v>122</v>
      </c>
      <c r="C122" s="147">
        <v>6.4999999999999997E-3</v>
      </c>
      <c r="D122" s="40">
        <f>$C$139*C122</f>
        <v>0</v>
      </c>
    </row>
    <row r="123" spans="1:4" ht="16" thickBot="1">
      <c r="A123" s="38"/>
      <c r="B123" s="39" t="s">
        <v>123</v>
      </c>
      <c r="C123" s="147">
        <v>0.03</v>
      </c>
      <c r="D123" s="40">
        <f>$C$139*C123</f>
        <v>0</v>
      </c>
    </row>
    <row r="124" spans="1:4" ht="16" thickBot="1">
      <c r="A124" s="38"/>
      <c r="B124" s="39" t="s">
        <v>124</v>
      </c>
      <c r="C124" s="55"/>
      <c r="D124" s="40"/>
    </row>
    <row r="125" spans="1:4" ht="16" thickBot="1">
      <c r="A125" s="38"/>
      <c r="B125" s="39" t="s">
        <v>236</v>
      </c>
      <c r="C125" s="207">
        <v>0.02</v>
      </c>
      <c r="D125" s="40">
        <f>$C$139*C125</f>
        <v>0</v>
      </c>
    </row>
    <row r="126" spans="1:4" ht="16" thickBot="1">
      <c r="A126" s="574" t="s">
        <v>78</v>
      </c>
      <c r="B126" s="575"/>
      <c r="C126" s="60">
        <f>C122+C123+C125</f>
        <v>5.6499999999999995E-2</v>
      </c>
      <c r="D126" s="148">
        <f>(C137+D117+D118)/(1-C126)-(C137+D117+D118)</f>
        <v>0</v>
      </c>
    </row>
    <row r="129" spans="1:9">
      <c r="A129" s="569" t="s">
        <v>125</v>
      </c>
      <c r="B129" s="569"/>
      <c r="C129" s="569"/>
    </row>
    <row r="130" spans="1:9" ht="16" thickBot="1"/>
    <row r="131" spans="1:9" ht="16" thickBot="1">
      <c r="A131" s="36"/>
      <c r="B131" s="37" t="s">
        <v>126</v>
      </c>
      <c r="C131" s="37" t="s">
        <v>44</v>
      </c>
    </row>
    <row r="132" spans="1:9" ht="16" thickBot="1">
      <c r="A132" s="61" t="s">
        <v>45</v>
      </c>
      <c r="B132" s="39" t="s">
        <v>42</v>
      </c>
      <c r="C132" s="62">
        <f>C16</f>
        <v>0</v>
      </c>
    </row>
    <row r="133" spans="1:9" ht="16" thickBot="1">
      <c r="A133" s="61" t="s">
        <v>47</v>
      </c>
      <c r="B133" s="39" t="s">
        <v>58</v>
      </c>
      <c r="C133" s="62">
        <f>C59</f>
        <v>0</v>
      </c>
    </row>
    <row r="134" spans="1:9" ht="16" thickBot="1">
      <c r="A134" s="61" t="s">
        <v>49</v>
      </c>
      <c r="B134" s="39" t="s">
        <v>87</v>
      </c>
      <c r="C134" s="62">
        <f>D71</f>
        <v>0</v>
      </c>
    </row>
    <row r="135" spans="1:9" ht="16" thickBot="1">
      <c r="A135" s="61" t="s">
        <v>51</v>
      </c>
      <c r="B135" s="39" t="s">
        <v>95</v>
      </c>
      <c r="C135" s="62">
        <f>C101</f>
        <v>0</v>
      </c>
    </row>
    <row r="136" spans="1:9" ht="16" thickBot="1">
      <c r="A136" s="61" t="s">
        <v>53</v>
      </c>
      <c r="B136" s="39" t="s">
        <v>109</v>
      </c>
      <c r="C136" s="62">
        <f>C111</f>
        <v>0</v>
      </c>
    </row>
    <row r="137" spans="1:9" ht="16" thickBot="1">
      <c r="A137" s="574" t="s">
        <v>127</v>
      </c>
      <c r="B137" s="575"/>
      <c r="C137" s="62">
        <f>SUM(C132:C136)</f>
        <v>0</v>
      </c>
    </row>
    <row r="138" spans="1:9" ht="16" thickBot="1">
      <c r="A138" s="61" t="s">
        <v>73</v>
      </c>
      <c r="B138" s="39" t="s">
        <v>128</v>
      </c>
      <c r="C138" s="62">
        <f>D119+D126</f>
        <v>0</v>
      </c>
    </row>
    <row r="139" spans="1:9" ht="16" thickBot="1">
      <c r="A139" s="574" t="s">
        <v>129</v>
      </c>
      <c r="B139" s="575"/>
      <c r="C139" s="63">
        <f>ROUND(SUM(C137:C138),2)</f>
        <v>0</v>
      </c>
    </row>
    <row r="140" spans="1:9" ht="16" thickBot="1"/>
    <row r="141" spans="1:9">
      <c r="A141" s="64" t="s">
        <v>130</v>
      </c>
      <c r="B141" s="65" t="s">
        <v>131</v>
      </c>
      <c r="C141" s="66">
        <f>C126</f>
        <v>5.6499999999999995E-2</v>
      </c>
      <c r="D141" s="67"/>
      <c r="E141" s="67"/>
      <c r="F141" s="67"/>
      <c r="G141" s="67"/>
      <c r="H141" s="68"/>
      <c r="I141" s="69"/>
    </row>
    <row r="142" spans="1:9">
      <c r="A142" s="70"/>
      <c r="B142" s="67">
        <v>100</v>
      </c>
      <c r="C142" s="71"/>
      <c r="D142" s="67"/>
      <c r="E142" s="67"/>
      <c r="F142" s="67"/>
      <c r="G142" s="67"/>
      <c r="H142" s="68"/>
      <c r="I142" s="69"/>
    </row>
    <row r="143" spans="1:9">
      <c r="A143" s="72"/>
      <c r="B143" s="73"/>
      <c r="C143" s="74"/>
      <c r="D143" s="73"/>
      <c r="E143" s="73"/>
      <c r="F143" s="73"/>
      <c r="G143" s="73"/>
      <c r="H143" s="73"/>
      <c r="I143" s="75"/>
    </row>
    <row r="144" spans="1:9">
      <c r="A144" s="70" t="s">
        <v>132</v>
      </c>
      <c r="B144" s="67" t="s">
        <v>133</v>
      </c>
      <c r="C144" s="76">
        <f>SUM(C137+D117+D118)</f>
        <v>0</v>
      </c>
      <c r="D144" s="67"/>
      <c r="E144" s="67"/>
      <c r="F144" s="67"/>
      <c r="G144" s="67"/>
      <c r="H144" s="68"/>
      <c r="I144" s="77"/>
    </row>
    <row r="145" spans="1:9">
      <c r="A145" s="72"/>
      <c r="B145" s="73"/>
      <c r="C145" s="74"/>
      <c r="D145" s="73"/>
      <c r="E145" s="73"/>
      <c r="F145" s="73"/>
      <c r="G145" s="73"/>
      <c r="H145" s="73"/>
      <c r="I145" s="78"/>
    </row>
    <row r="146" spans="1:9">
      <c r="A146" s="70" t="s">
        <v>134</v>
      </c>
      <c r="B146" s="67" t="s">
        <v>135</v>
      </c>
      <c r="C146" s="79">
        <f>(C144/(1-C126))</f>
        <v>0</v>
      </c>
      <c r="D146" s="67"/>
      <c r="E146" s="67"/>
      <c r="F146" s="67"/>
      <c r="G146" s="67"/>
      <c r="H146" s="68"/>
      <c r="I146" s="77"/>
    </row>
    <row r="147" spans="1:9">
      <c r="A147" s="72"/>
      <c r="B147" s="73"/>
      <c r="C147" s="74"/>
      <c r="D147" s="73"/>
      <c r="E147" s="73"/>
      <c r="F147" s="73"/>
      <c r="G147" s="73"/>
      <c r="H147" s="73"/>
      <c r="I147" s="75"/>
    </row>
    <row r="148" spans="1:9" ht="16" thickBot="1">
      <c r="A148" s="80"/>
      <c r="B148" s="81" t="s">
        <v>136</v>
      </c>
      <c r="C148" s="82">
        <f>C146-C144</f>
        <v>0</v>
      </c>
      <c r="D148" s="67"/>
      <c r="E148" s="67"/>
      <c r="F148" s="67"/>
      <c r="G148" s="67"/>
      <c r="H148" s="68"/>
      <c r="I148" s="69"/>
    </row>
  </sheetData>
  <mergeCells count="32">
    <mergeCell ref="A1:D1"/>
    <mergeCell ref="A2:D2"/>
    <mergeCell ref="A3:D3"/>
    <mergeCell ref="A4:D4"/>
    <mergeCell ref="A5:C5"/>
    <mergeCell ref="A6:C6"/>
    <mergeCell ref="A16:B16"/>
    <mergeCell ref="A19:D19"/>
    <mergeCell ref="A21:D21"/>
    <mergeCell ref="A26:B26"/>
    <mergeCell ref="A29:D29"/>
    <mergeCell ref="A40:B40"/>
    <mergeCell ref="A43:C43"/>
    <mergeCell ref="A50:B50"/>
    <mergeCell ref="A53:C53"/>
    <mergeCell ref="A59:B59"/>
    <mergeCell ref="A62:D62"/>
    <mergeCell ref="A71:B71"/>
    <mergeCell ref="A74:D74"/>
    <mergeCell ref="A77:D77"/>
    <mergeCell ref="A86:B86"/>
    <mergeCell ref="A89:C89"/>
    <mergeCell ref="A93:B93"/>
    <mergeCell ref="A96:C96"/>
    <mergeCell ref="A137:B137"/>
    <mergeCell ref="A139:B139"/>
    <mergeCell ref="A101:B101"/>
    <mergeCell ref="A104:C104"/>
    <mergeCell ref="A111:B111"/>
    <mergeCell ref="A114:D114"/>
    <mergeCell ref="A126:B126"/>
    <mergeCell ref="A129:C129"/>
  </mergeCells>
  <pageMargins left="0.511811024" right="0.511811024" top="0.78740157499999996" bottom="0.78740157499999996" header="0.31496062000000002" footer="0.31496062000000002"/>
  <pageSetup paperSize="9" scale="75" orientation="portrait" r:id="rId1"/>
  <rowBreaks count="2" manualBreakCount="2">
    <brk id="52" max="16383" man="1"/>
    <brk id="112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48"/>
  <sheetViews>
    <sheetView showGridLines="0" view="pageBreakPreview" topLeftCell="A139" zoomScale="90" zoomScaleNormal="100" zoomScaleSheetLayoutView="90" workbookViewId="0">
      <selection activeCell="C122" sqref="C122:C123"/>
    </sheetView>
  </sheetViews>
  <sheetFormatPr defaultColWidth="9.1796875" defaultRowHeight="15.5"/>
  <cols>
    <col min="1" max="1" width="9.1796875" style="35"/>
    <col min="2" max="2" width="72.1796875" style="35" customWidth="1"/>
    <col min="3" max="3" width="18" style="35" customWidth="1"/>
    <col min="4" max="4" width="16.7265625" style="35" customWidth="1"/>
    <col min="5" max="5" width="12.7265625" style="35" customWidth="1"/>
    <col min="6" max="6" width="12" style="35" customWidth="1"/>
    <col min="7" max="7" width="15.1796875" style="35" customWidth="1"/>
    <col min="8" max="16384" width="9.1796875" style="35"/>
  </cols>
  <sheetData>
    <row r="1" spans="1:4" ht="23">
      <c r="A1" s="571" t="s">
        <v>39</v>
      </c>
      <c r="B1" s="571"/>
      <c r="C1" s="571"/>
      <c r="D1" s="571"/>
    </row>
    <row r="2" spans="1:4" ht="48.65" customHeight="1">
      <c r="A2" s="572" t="s">
        <v>40</v>
      </c>
      <c r="B2" s="572"/>
      <c r="C2" s="572"/>
      <c r="D2" s="572"/>
    </row>
    <row r="3" spans="1:4">
      <c r="A3" s="573" t="s">
        <v>41</v>
      </c>
      <c r="B3" s="573"/>
      <c r="C3" s="573"/>
      <c r="D3" s="573"/>
    </row>
    <row r="4" spans="1:4">
      <c r="A4" s="570" t="s">
        <v>237</v>
      </c>
      <c r="B4" s="570"/>
      <c r="C4" s="570"/>
      <c r="D4" s="570"/>
    </row>
    <row r="5" spans="1:4">
      <c r="A5" s="570" t="s">
        <v>249</v>
      </c>
      <c r="B5" s="570"/>
      <c r="C5" s="570"/>
    </row>
    <row r="6" spans="1:4">
      <c r="A6" s="569" t="s">
        <v>42</v>
      </c>
      <c r="B6" s="569"/>
      <c r="C6" s="569"/>
    </row>
    <row r="7" spans="1:4" ht="16" thickBot="1"/>
    <row r="8" spans="1:4" ht="16" thickBot="1">
      <c r="A8" s="36">
        <v>1</v>
      </c>
      <c r="B8" s="37" t="s">
        <v>43</v>
      </c>
      <c r="C8" s="37" t="s">
        <v>44</v>
      </c>
    </row>
    <row r="9" spans="1:4" ht="16" thickBot="1">
      <c r="A9" s="38" t="s">
        <v>45</v>
      </c>
      <c r="B9" s="39" t="s">
        <v>46</v>
      </c>
      <c r="C9" s="40"/>
    </row>
    <row r="10" spans="1:4" ht="16" thickBot="1">
      <c r="A10" s="38" t="s">
        <v>47</v>
      </c>
      <c r="B10" s="39" t="s">
        <v>48</v>
      </c>
      <c r="C10" s="40"/>
    </row>
    <row r="11" spans="1:4" ht="16" thickBot="1">
      <c r="A11" s="38" t="s">
        <v>49</v>
      </c>
      <c r="B11" s="39" t="s">
        <v>50</v>
      </c>
      <c r="C11" s="40"/>
    </row>
    <row r="12" spans="1:4" ht="16" thickBot="1">
      <c r="A12" s="38" t="s">
        <v>51</v>
      </c>
      <c r="B12" s="39" t="s">
        <v>52</v>
      </c>
      <c r="C12" s="40"/>
    </row>
    <row r="13" spans="1:4" ht="16" thickBot="1">
      <c r="A13" s="38" t="s">
        <v>53</v>
      </c>
      <c r="B13" s="39" t="s">
        <v>54</v>
      </c>
      <c r="C13" s="40"/>
    </row>
    <row r="14" spans="1:4" ht="16" thickBot="1">
      <c r="A14" s="38"/>
      <c r="B14" s="39"/>
      <c r="C14" s="40"/>
    </row>
    <row r="15" spans="1:4" ht="16" thickBot="1">
      <c r="A15" s="38" t="s">
        <v>55</v>
      </c>
      <c r="B15" s="39" t="s">
        <v>56</v>
      </c>
      <c r="C15" s="40"/>
    </row>
    <row r="16" spans="1:4" ht="16" thickBot="1">
      <c r="A16" s="574" t="s">
        <v>57</v>
      </c>
      <c r="B16" s="575"/>
      <c r="C16" s="40">
        <f>SUM(C9:C15)</f>
        <v>0</v>
      </c>
    </row>
    <row r="19" spans="1:4">
      <c r="A19" s="569" t="s">
        <v>58</v>
      </c>
      <c r="B19" s="569"/>
      <c r="C19" s="569"/>
      <c r="D19" s="569"/>
    </row>
    <row r="20" spans="1:4">
      <c r="A20" s="41"/>
    </row>
    <row r="21" spans="1:4">
      <c r="A21" s="576" t="s">
        <v>59</v>
      </c>
      <c r="B21" s="576"/>
      <c r="C21" s="576"/>
      <c r="D21" s="576"/>
    </row>
    <row r="22" spans="1:4" ht="16" thickBot="1"/>
    <row r="23" spans="1:4" ht="16" thickBot="1">
      <c r="A23" s="36" t="s">
        <v>60</v>
      </c>
      <c r="B23" s="37" t="s">
        <v>61</v>
      </c>
      <c r="C23" s="37" t="s">
        <v>62</v>
      </c>
      <c r="D23" s="37" t="s">
        <v>44</v>
      </c>
    </row>
    <row r="24" spans="1:4" ht="16" thickBot="1">
      <c r="A24" s="38" t="s">
        <v>45</v>
      </c>
      <c r="B24" s="39" t="s">
        <v>63</v>
      </c>
      <c r="C24" s="42">
        <v>8.3299999999999999E-2</v>
      </c>
      <c r="D24" s="43">
        <f>C24*C16</f>
        <v>0</v>
      </c>
    </row>
    <row r="25" spans="1:4" ht="16" thickBot="1">
      <c r="A25" s="38" t="s">
        <v>47</v>
      </c>
      <c r="B25" s="39" t="s">
        <v>64</v>
      </c>
      <c r="C25" s="42">
        <v>0.1111</v>
      </c>
      <c r="D25" s="44">
        <f>C25*C16</f>
        <v>0</v>
      </c>
    </row>
    <row r="26" spans="1:4" ht="16" thickBot="1">
      <c r="A26" s="574" t="s">
        <v>57</v>
      </c>
      <c r="B26" s="575"/>
      <c r="C26" s="42"/>
      <c r="D26" s="45">
        <f>SUM(D24:D25)</f>
        <v>0</v>
      </c>
    </row>
    <row r="29" spans="1:4" ht="32.25" customHeight="1">
      <c r="A29" s="577" t="s">
        <v>65</v>
      </c>
      <c r="B29" s="577"/>
      <c r="C29" s="577"/>
      <c r="D29" s="577"/>
    </row>
    <row r="30" spans="1:4" ht="16" thickBot="1"/>
    <row r="31" spans="1:4" ht="16" thickBot="1">
      <c r="A31" s="36" t="s">
        <v>66</v>
      </c>
      <c r="B31" s="37" t="s">
        <v>67</v>
      </c>
      <c r="C31" s="37" t="s">
        <v>62</v>
      </c>
      <c r="D31" s="37" t="s">
        <v>44</v>
      </c>
    </row>
    <row r="32" spans="1:4" ht="16" thickBot="1">
      <c r="A32" s="38" t="s">
        <v>45</v>
      </c>
      <c r="B32" s="39" t="s">
        <v>68</v>
      </c>
      <c r="C32" s="42">
        <v>0.2</v>
      </c>
      <c r="D32" s="46">
        <f>C32*(C16+D26+C101)</f>
        <v>0</v>
      </c>
    </row>
    <row r="33" spans="1:4" ht="16" thickBot="1">
      <c r="A33" s="38" t="s">
        <v>47</v>
      </c>
      <c r="B33" s="39" t="s">
        <v>69</v>
      </c>
      <c r="C33" s="42">
        <v>2.5000000000000001E-2</v>
      </c>
      <c r="D33" s="46">
        <f>C33*(C16+D26+C101)</f>
        <v>0</v>
      </c>
    </row>
    <row r="34" spans="1:4" ht="16" thickBot="1">
      <c r="A34" s="38" t="s">
        <v>49</v>
      </c>
      <c r="B34" s="39" t="s">
        <v>70</v>
      </c>
      <c r="C34" s="602">
        <v>0.03</v>
      </c>
      <c r="D34" s="46">
        <f>C34*(C16+D26+C101)</f>
        <v>0</v>
      </c>
    </row>
    <row r="35" spans="1:4" ht="16" thickBot="1">
      <c r="A35" s="38" t="s">
        <v>51</v>
      </c>
      <c r="B35" s="39" t="s">
        <v>71</v>
      </c>
      <c r="C35" s="42">
        <v>1.4999999999999999E-2</v>
      </c>
      <c r="D35" s="46">
        <f>C35*(C16+D26+C101)</f>
        <v>0</v>
      </c>
    </row>
    <row r="36" spans="1:4" ht="16" thickBot="1">
      <c r="A36" s="38" t="s">
        <v>53</v>
      </c>
      <c r="B36" s="39" t="s">
        <v>72</v>
      </c>
      <c r="C36" s="42">
        <v>0.01</v>
      </c>
      <c r="D36" s="46">
        <f>C36*(C16+D26+C101)</f>
        <v>0</v>
      </c>
    </row>
    <row r="37" spans="1:4" ht="16" thickBot="1">
      <c r="A37" s="38" t="s">
        <v>73</v>
      </c>
      <c r="B37" s="39" t="s">
        <v>74</v>
      </c>
      <c r="C37" s="42">
        <v>6.0000000000000001E-3</v>
      </c>
      <c r="D37" s="46">
        <f>C37*(C16+D26+C101)</f>
        <v>0</v>
      </c>
    </row>
    <row r="38" spans="1:4" ht="16" thickBot="1">
      <c r="A38" s="38" t="s">
        <v>55</v>
      </c>
      <c r="B38" s="39" t="s">
        <v>75</v>
      </c>
      <c r="C38" s="42">
        <v>2E-3</v>
      </c>
      <c r="D38" s="46">
        <f>C38*(C16+D26+C101)</f>
        <v>0</v>
      </c>
    </row>
    <row r="39" spans="1:4" ht="16" thickBot="1">
      <c r="A39" s="38" t="s">
        <v>76</v>
      </c>
      <c r="B39" s="39" t="s">
        <v>77</v>
      </c>
      <c r="C39" s="42">
        <v>0.08</v>
      </c>
      <c r="D39" s="46">
        <f>C39*(C16+D26+C101)</f>
        <v>0</v>
      </c>
    </row>
    <row r="40" spans="1:4" ht="16" thickBot="1">
      <c r="A40" s="574" t="s">
        <v>78</v>
      </c>
      <c r="B40" s="575"/>
      <c r="C40" s="48">
        <f>SUM(C32:C39)</f>
        <v>0.36800000000000005</v>
      </c>
      <c r="D40" s="49">
        <f>SUM(D32:D39)</f>
        <v>0</v>
      </c>
    </row>
    <row r="43" spans="1:4">
      <c r="A43" s="576" t="s">
        <v>79</v>
      </c>
      <c r="B43" s="576"/>
      <c r="C43" s="576"/>
    </row>
    <row r="44" spans="1:4" ht="16" thickBot="1"/>
    <row r="45" spans="1:4" ht="16" thickBot="1">
      <c r="A45" s="36" t="s">
        <v>80</v>
      </c>
      <c r="B45" s="37" t="s">
        <v>81</v>
      </c>
      <c r="C45" s="37" t="s">
        <v>44</v>
      </c>
    </row>
    <row r="46" spans="1:4" ht="16" thickBot="1">
      <c r="A46" s="38" t="s">
        <v>45</v>
      </c>
      <c r="B46" s="39" t="s">
        <v>82</v>
      </c>
      <c r="C46" s="40">
        <f>(4.2*2*22)-(C9*6%)</f>
        <v>184.8</v>
      </c>
    </row>
    <row r="47" spans="1:4" ht="16" thickBot="1">
      <c r="A47" s="38" t="s">
        <v>47</v>
      </c>
      <c r="B47" s="39" t="s">
        <v>83</v>
      </c>
      <c r="C47" s="40">
        <f>(21*22)*0.9</f>
        <v>415.8</v>
      </c>
    </row>
    <row r="48" spans="1:4" ht="16" thickBot="1">
      <c r="A48" s="38" t="s">
        <v>49</v>
      </c>
      <c r="B48" s="39" t="s">
        <v>84</v>
      </c>
      <c r="C48" s="40">
        <v>17</v>
      </c>
    </row>
    <row r="49" spans="1:4" ht="16" thickBot="1">
      <c r="A49" s="38" t="s">
        <v>51</v>
      </c>
      <c r="B49" s="39" t="s">
        <v>56</v>
      </c>
      <c r="C49" s="40"/>
    </row>
    <row r="50" spans="1:4" ht="16" thickBot="1">
      <c r="A50" s="574" t="s">
        <v>57</v>
      </c>
      <c r="B50" s="575"/>
      <c r="C50" s="58">
        <f>SUM(C46:C49)</f>
        <v>617.6</v>
      </c>
    </row>
    <row r="53" spans="1:4">
      <c r="A53" s="576" t="s">
        <v>85</v>
      </c>
      <c r="B53" s="576"/>
      <c r="C53" s="576"/>
    </row>
    <row r="54" spans="1:4" ht="16" thickBot="1"/>
    <row r="55" spans="1:4" ht="16" thickBot="1">
      <c r="A55" s="36">
        <v>2</v>
      </c>
      <c r="B55" s="37" t="s">
        <v>86</v>
      </c>
      <c r="C55" s="37" t="s">
        <v>44</v>
      </c>
    </row>
    <row r="56" spans="1:4" ht="16" thickBot="1">
      <c r="A56" s="38" t="s">
        <v>60</v>
      </c>
      <c r="B56" s="39" t="s">
        <v>61</v>
      </c>
      <c r="C56" s="46">
        <f>D26</f>
        <v>0</v>
      </c>
    </row>
    <row r="57" spans="1:4" ht="16" thickBot="1">
      <c r="A57" s="38" t="s">
        <v>66</v>
      </c>
      <c r="B57" s="39" t="s">
        <v>67</v>
      </c>
      <c r="C57" s="46">
        <f>D40</f>
        <v>0</v>
      </c>
    </row>
    <row r="58" spans="1:4" ht="16" thickBot="1">
      <c r="A58" s="38" t="s">
        <v>80</v>
      </c>
      <c r="B58" s="39" t="s">
        <v>81</v>
      </c>
      <c r="C58" s="46">
        <f>C50</f>
        <v>617.6</v>
      </c>
    </row>
    <row r="59" spans="1:4" ht="16" thickBot="1">
      <c r="A59" s="574" t="s">
        <v>57</v>
      </c>
      <c r="B59" s="575"/>
      <c r="C59" s="49">
        <f>SUM(C56:C58)</f>
        <v>617.6</v>
      </c>
    </row>
    <row r="60" spans="1:4">
      <c r="A60" s="50"/>
    </row>
    <row r="62" spans="1:4">
      <c r="A62" s="569" t="s">
        <v>87</v>
      </c>
      <c r="B62" s="569"/>
      <c r="C62" s="569"/>
      <c r="D62" s="569"/>
    </row>
    <row r="63" spans="1:4" ht="16" thickBot="1"/>
    <row r="64" spans="1:4" ht="16" thickBot="1">
      <c r="A64" s="36">
        <v>3</v>
      </c>
      <c r="B64" s="37" t="s">
        <v>88</v>
      </c>
      <c r="C64" s="37" t="s">
        <v>62</v>
      </c>
      <c r="D64" s="37" t="s">
        <v>44</v>
      </c>
    </row>
    <row r="65" spans="1:4" ht="16" thickBot="1">
      <c r="A65" s="38" t="s">
        <v>45</v>
      </c>
      <c r="B65" s="51" t="s">
        <v>89</v>
      </c>
      <c r="C65" s="52">
        <v>4.1700000000000001E-3</v>
      </c>
      <c r="D65" s="53">
        <f>C65*C16</f>
        <v>0</v>
      </c>
    </row>
    <row r="66" spans="1:4" ht="16" thickBot="1">
      <c r="A66" s="38" t="s">
        <v>47</v>
      </c>
      <c r="B66" s="51" t="s">
        <v>90</v>
      </c>
      <c r="C66" s="52">
        <v>3.3E-4</v>
      </c>
      <c r="D66" s="54">
        <f>C66*C16</f>
        <v>0</v>
      </c>
    </row>
    <row r="67" spans="1:4" ht="16" thickBot="1">
      <c r="A67" s="38" t="s">
        <v>49</v>
      </c>
      <c r="B67" s="51" t="s">
        <v>91</v>
      </c>
      <c r="C67" s="52">
        <v>1.6000000000000001E-3</v>
      </c>
      <c r="D67" s="53">
        <f>C67*C16</f>
        <v>0</v>
      </c>
    </row>
    <row r="68" spans="1:4" ht="16" thickBot="1">
      <c r="A68" s="38" t="s">
        <v>51</v>
      </c>
      <c r="B68" s="51" t="s">
        <v>92</v>
      </c>
      <c r="C68" s="225">
        <v>1.9439999999999999E-2</v>
      </c>
      <c r="D68" s="54">
        <f>C68*C16</f>
        <v>0</v>
      </c>
    </row>
    <row r="69" spans="1:4" ht="16" thickBot="1">
      <c r="A69" s="38" t="s">
        <v>53</v>
      </c>
      <c r="B69" s="51" t="s">
        <v>93</v>
      </c>
      <c r="C69" s="52">
        <f>C40*C68</f>
        <v>7.1539200000000002E-3</v>
      </c>
      <c r="D69" s="53">
        <f>C69*C16</f>
        <v>0</v>
      </c>
    </row>
    <row r="70" spans="1:4" ht="16" thickBot="1">
      <c r="A70" s="38" t="s">
        <v>73</v>
      </c>
      <c r="B70" s="51" t="s">
        <v>94</v>
      </c>
      <c r="C70" s="52">
        <v>3.2000000000000001E-2</v>
      </c>
      <c r="D70" s="53">
        <f>C70*C16</f>
        <v>0</v>
      </c>
    </row>
    <row r="71" spans="1:4" ht="16" thickBot="1">
      <c r="A71" s="574" t="s">
        <v>57</v>
      </c>
      <c r="B71" s="575"/>
      <c r="C71" s="55"/>
      <c r="D71" s="145">
        <f>SUM(D65:D70)</f>
        <v>0</v>
      </c>
    </row>
    <row r="74" spans="1:4">
      <c r="A74" s="569" t="s">
        <v>95</v>
      </c>
      <c r="B74" s="569"/>
      <c r="C74" s="569"/>
      <c r="D74" s="569"/>
    </row>
    <row r="77" spans="1:4">
      <c r="A77" s="569" t="s">
        <v>96</v>
      </c>
      <c r="B77" s="569"/>
      <c r="C77" s="569"/>
      <c r="D77" s="569"/>
    </row>
    <row r="78" spans="1:4" ht="16" thickBot="1">
      <c r="A78" s="41"/>
    </row>
    <row r="79" spans="1:4" ht="16" thickBot="1">
      <c r="A79" s="36" t="s">
        <v>97</v>
      </c>
      <c r="B79" s="37" t="s">
        <v>98</v>
      </c>
      <c r="C79" s="37" t="s">
        <v>62</v>
      </c>
      <c r="D79" s="37" t="s">
        <v>44</v>
      </c>
    </row>
    <row r="80" spans="1:4" ht="16" thickBot="1">
      <c r="A80" s="38" t="s">
        <v>45</v>
      </c>
      <c r="B80" s="39" t="s">
        <v>99</v>
      </c>
      <c r="C80" s="52">
        <v>9.2599999999999991E-3</v>
      </c>
      <c r="D80" s="53">
        <f>C80*C16</f>
        <v>0</v>
      </c>
    </row>
    <row r="81" spans="1:4" ht="16" thickBot="1">
      <c r="A81" s="38" t="s">
        <v>47</v>
      </c>
      <c r="B81" s="39" t="s">
        <v>98</v>
      </c>
      <c r="C81" s="52">
        <v>5.5599999999999998E-3</v>
      </c>
      <c r="D81" s="54">
        <f>C81*C16</f>
        <v>0</v>
      </c>
    </row>
    <row r="82" spans="1:4" ht="16" thickBot="1">
      <c r="A82" s="38" t="s">
        <v>49</v>
      </c>
      <c r="B82" s="39" t="s">
        <v>100</v>
      </c>
      <c r="C82" s="52">
        <v>2.7999999999999998E-4</v>
      </c>
      <c r="D82" s="53">
        <f>C82*C16</f>
        <v>0</v>
      </c>
    </row>
    <row r="83" spans="1:4" ht="16" thickBot="1">
      <c r="A83" s="38" t="s">
        <v>51</v>
      </c>
      <c r="B83" s="39" t="s">
        <v>101</v>
      </c>
      <c r="C83" s="52">
        <v>1.9000000000000001E-4</v>
      </c>
      <c r="D83" s="54">
        <f>C83*C16</f>
        <v>0</v>
      </c>
    </row>
    <row r="84" spans="1:4" ht="16" thickBot="1">
      <c r="A84" s="38" t="s">
        <v>53</v>
      </c>
      <c r="B84" s="39" t="s">
        <v>102</v>
      </c>
      <c r="C84" s="52">
        <v>5.5999999999999995E-4</v>
      </c>
      <c r="D84" s="53">
        <f>C84*C16</f>
        <v>0</v>
      </c>
    </row>
    <row r="85" spans="1:4" ht="16" thickBot="1">
      <c r="A85" s="38" t="s">
        <v>73</v>
      </c>
      <c r="B85" s="39" t="s">
        <v>56</v>
      </c>
      <c r="C85" s="52"/>
      <c r="D85" s="53">
        <f>C85*C16</f>
        <v>0</v>
      </c>
    </row>
    <row r="86" spans="1:4" ht="16" thickBot="1">
      <c r="A86" s="574" t="s">
        <v>78</v>
      </c>
      <c r="B86" s="575"/>
      <c r="C86" s="55">
        <f>SUM(C80:C85)</f>
        <v>1.585E-2</v>
      </c>
      <c r="D86" s="144">
        <f>SUM(D80:D85)</f>
        <v>0</v>
      </c>
    </row>
    <row r="89" spans="1:4">
      <c r="A89" s="576" t="s">
        <v>103</v>
      </c>
      <c r="B89" s="576"/>
      <c r="C89" s="576"/>
    </row>
    <row r="90" spans="1:4" ht="16" thickBot="1">
      <c r="A90" s="41"/>
    </row>
    <row r="91" spans="1:4" ht="16" thickBot="1">
      <c r="A91" s="36" t="s">
        <v>104</v>
      </c>
      <c r="B91" s="37" t="s">
        <v>105</v>
      </c>
      <c r="C91" s="37" t="s">
        <v>44</v>
      </c>
    </row>
    <row r="92" spans="1:4" ht="16" thickBot="1">
      <c r="A92" s="38" t="s">
        <v>45</v>
      </c>
      <c r="B92" s="39" t="s">
        <v>106</v>
      </c>
      <c r="C92" s="40">
        <v>0</v>
      </c>
    </row>
    <row r="93" spans="1:4" ht="16" thickBot="1">
      <c r="A93" s="574" t="s">
        <v>57</v>
      </c>
      <c r="B93" s="575"/>
      <c r="C93" s="56"/>
    </row>
    <row r="96" spans="1:4">
      <c r="A96" s="576" t="s">
        <v>107</v>
      </c>
      <c r="B96" s="576"/>
      <c r="C96" s="576"/>
    </row>
    <row r="97" spans="1:3" ht="16" thickBot="1">
      <c r="A97" s="41"/>
    </row>
    <row r="98" spans="1:3" ht="16" thickBot="1">
      <c r="A98" s="36">
        <v>4</v>
      </c>
      <c r="B98" s="37" t="s">
        <v>108</v>
      </c>
      <c r="C98" s="37" t="s">
        <v>44</v>
      </c>
    </row>
    <row r="99" spans="1:3" ht="16" thickBot="1">
      <c r="A99" s="38" t="s">
        <v>97</v>
      </c>
      <c r="B99" s="39" t="s">
        <v>98</v>
      </c>
      <c r="C99" s="40">
        <f>D86</f>
        <v>0</v>
      </c>
    </row>
    <row r="100" spans="1:3" ht="16" thickBot="1">
      <c r="A100" s="38" t="s">
        <v>104</v>
      </c>
      <c r="B100" s="39" t="s">
        <v>105</v>
      </c>
      <c r="C100" s="40">
        <v>0</v>
      </c>
    </row>
    <row r="101" spans="1:3" ht="16" thickBot="1">
      <c r="A101" s="574" t="s">
        <v>57</v>
      </c>
      <c r="B101" s="575"/>
      <c r="C101" s="40">
        <f>SUM(C99:C100)</f>
        <v>0</v>
      </c>
    </row>
    <row r="104" spans="1:3">
      <c r="A104" s="569" t="s">
        <v>109</v>
      </c>
      <c r="B104" s="569"/>
      <c r="C104" s="569"/>
    </row>
    <row r="105" spans="1:3" ht="16" thickBot="1"/>
    <row r="106" spans="1:3" ht="16" thickBot="1">
      <c r="A106" s="36">
        <v>5</v>
      </c>
      <c r="B106" s="57" t="s">
        <v>110</v>
      </c>
      <c r="C106" s="37" t="s">
        <v>44</v>
      </c>
    </row>
    <row r="107" spans="1:3" ht="16" thickBot="1">
      <c r="A107" s="38" t="s">
        <v>45</v>
      </c>
      <c r="B107" s="39" t="s">
        <v>111</v>
      </c>
      <c r="C107" s="211">
        <f>ASG!C107</f>
        <v>0</v>
      </c>
    </row>
    <row r="108" spans="1:3" ht="16" thickBot="1">
      <c r="A108" s="38" t="s">
        <v>47</v>
      </c>
      <c r="B108" s="39" t="s">
        <v>112</v>
      </c>
      <c r="C108" s="211">
        <f>ASG!C108</f>
        <v>0</v>
      </c>
    </row>
    <row r="109" spans="1:3" ht="16" thickBot="1">
      <c r="A109" s="38" t="s">
        <v>49</v>
      </c>
      <c r="B109" s="39" t="s">
        <v>113</v>
      </c>
      <c r="C109" s="211">
        <f>ASG!C109</f>
        <v>0</v>
      </c>
    </row>
    <row r="110" spans="1:3" ht="16" thickBot="1">
      <c r="A110" s="38" t="s">
        <v>51</v>
      </c>
      <c r="B110" s="39" t="s">
        <v>114</v>
      </c>
      <c r="C110" s="211">
        <f>ASG!C110</f>
        <v>0</v>
      </c>
    </row>
    <row r="111" spans="1:3" ht="16" thickBot="1">
      <c r="A111" s="574" t="s">
        <v>78</v>
      </c>
      <c r="B111" s="575"/>
      <c r="C111" s="58">
        <f>SUM(C107:C110)</f>
        <v>0</v>
      </c>
    </row>
    <row r="114" spans="1:4">
      <c r="A114" s="569" t="s">
        <v>115</v>
      </c>
      <c r="B114" s="569"/>
      <c r="C114" s="569"/>
      <c r="D114" s="569"/>
    </row>
    <row r="115" spans="1:4" ht="16" thickBot="1"/>
    <row r="116" spans="1:4" ht="16" thickBot="1">
      <c r="A116" s="36">
        <v>6</v>
      </c>
      <c r="B116" s="57" t="s">
        <v>116</v>
      </c>
      <c r="C116" s="37" t="s">
        <v>62</v>
      </c>
      <c r="D116" s="37" t="s">
        <v>44</v>
      </c>
    </row>
    <row r="117" spans="1:4" ht="16" thickBot="1">
      <c r="A117" s="38" t="s">
        <v>45</v>
      </c>
      <c r="B117" s="39" t="s">
        <v>117</v>
      </c>
      <c r="C117" s="147">
        <f>ASG!$C$117</f>
        <v>0.03</v>
      </c>
      <c r="D117" s="40">
        <f>(C137)*C117</f>
        <v>18.527999999999999</v>
      </c>
    </row>
    <row r="118" spans="1:4" ht="16" thickBot="1">
      <c r="A118" s="38" t="s">
        <v>47</v>
      </c>
      <c r="B118" s="39" t="s">
        <v>118</v>
      </c>
      <c r="C118" s="147">
        <f>ASG!$C$118</f>
        <v>6.7900000000000002E-2</v>
      </c>
      <c r="D118" s="40">
        <f>(C137+D117)*C118</f>
        <v>43.193091200000005</v>
      </c>
    </row>
    <row r="119" spans="1:4" ht="16" thickBot="1">
      <c r="A119" s="38"/>
      <c r="B119" s="59" t="s">
        <v>119</v>
      </c>
      <c r="C119" s="52">
        <f>SUM(C117:C118)</f>
        <v>9.7900000000000001E-2</v>
      </c>
      <c r="D119" s="40">
        <f>SUM(D117:D118)</f>
        <v>61.721091200000004</v>
      </c>
    </row>
    <row r="120" spans="1:4" ht="16" thickBot="1">
      <c r="A120" s="38" t="s">
        <v>49</v>
      </c>
      <c r="B120" s="39" t="s">
        <v>120</v>
      </c>
      <c r="C120" s="150"/>
      <c r="D120" s="150"/>
    </row>
    <row r="121" spans="1:4" ht="16" thickBot="1">
      <c r="A121" s="38"/>
      <c r="B121" s="39" t="s">
        <v>121</v>
      </c>
      <c r="C121" s="52"/>
      <c r="D121" s="149"/>
    </row>
    <row r="122" spans="1:4" ht="16" thickBot="1">
      <c r="A122" s="38"/>
      <c r="B122" s="39" t="s">
        <v>122</v>
      </c>
      <c r="C122" s="147">
        <v>6.4999999999999997E-3</v>
      </c>
      <c r="D122" s="40">
        <f>$C$139*C122</f>
        <v>4.7301149999999996</v>
      </c>
    </row>
    <row r="123" spans="1:4" ht="16" thickBot="1">
      <c r="A123" s="38"/>
      <c r="B123" s="39" t="s">
        <v>123</v>
      </c>
      <c r="C123" s="147">
        <v>0.03</v>
      </c>
      <c r="D123" s="40">
        <f>$C$139*C123</f>
        <v>21.831299999999999</v>
      </c>
    </row>
    <row r="124" spans="1:4" ht="16" thickBot="1">
      <c r="A124" s="38"/>
      <c r="B124" s="39" t="s">
        <v>124</v>
      </c>
      <c r="C124" s="55"/>
      <c r="D124" s="40"/>
    </row>
    <row r="125" spans="1:4" ht="16" thickBot="1">
      <c r="A125" s="38"/>
      <c r="B125" s="39" t="s">
        <v>236</v>
      </c>
      <c r="C125" s="207">
        <v>0.03</v>
      </c>
      <c r="D125" s="40">
        <f>$C$139*C125</f>
        <v>21.831299999999999</v>
      </c>
    </row>
    <row r="126" spans="1:4" ht="16" thickBot="1">
      <c r="A126" s="574" t="s">
        <v>78</v>
      </c>
      <c r="B126" s="575"/>
      <c r="C126" s="60">
        <f>C122+C123+C125</f>
        <v>6.6500000000000004E-2</v>
      </c>
      <c r="D126" s="148">
        <f>(C137+D117+D118)/(1-C126)-(C137+D117+D118)</f>
        <v>48.392986143331541</v>
      </c>
    </row>
    <row r="129" spans="1:9">
      <c r="A129" s="569" t="s">
        <v>125</v>
      </c>
      <c r="B129" s="569"/>
      <c r="C129" s="569"/>
    </row>
    <row r="130" spans="1:9" ht="16" thickBot="1"/>
    <row r="131" spans="1:9" ht="16" thickBot="1">
      <c r="A131" s="36"/>
      <c r="B131" s="37" t="s">
        <v>126</v>
      </c>
      <c r="C131" s="37" t="s">
        <v>44</v>
      </c>
    </row>
    <row r="132" spans="1:9" ht="16" thickBot="1">
      <c r="A132" s="61" t="s">
        <v>45</v>
      </c>
      <c r="B132" s="39" t="s">
        <v>42</v>
      </c>
      <c r="C132" s="62">
        <f>C16</f>
        <v>0</v>
      </c>
    </row>
    <row r="133" spans="1:9" ht="16" thickBot="1">
      <c r="A133" s="61" t="s">
        <v>47</v>
      </c>
      <c r="B133" s="39" t="s">
        <v>58</v>
      </c>
      <c r="C133" s="62">
        <f>C59</f>
        <v>617.6</v>
      </c>
    </row>
    <row r="134" spans="1:9" ht="16" thickBot="1">
      <c r="A134" s="61" t="s">
        <v>49</v>
      </c>
      <c r="B134" s="39" t="s">
        <v>87</v>
      </c>
      <c r="C134" s="62">
        <f>D71</f>
        <v>0</v>
      </c>
    </row>
    <row r="135" spans="1:9" ht="16" thickBot="1">
      <c r="A135" s="61" t="s">
        <v>51</v>
      </c>
      <c r="B135" s="39" t="s">
        <v>95</v>
      </c>
      <c r="C135" s="62">
        <f>C101</f>
        <v>0</v>
      </c>
    </row>
    <row r="136" spans="1:9" ht="16" thickBot="1">
      <c r="A136" s="61" t="s">
        <v>53</v>
      </c>
      <c r="B136" s="39" t="s">
        <v>109</v>
      </c>
      <c r="C136" s="62">
        <f>C111</f>
        <v>0</v>
      </c>
    </row>
    <row r="137" spans="1:9" ht="16" thickBot="1">
      <c r="A137" s="574" t="s">
        <v>127</v>
      </c>
      <c r="B137" s="575"/>
      <c r="C137" s="62">
        <f>SUM(C132:C136)</f>
        <v>617.6</v>
      </c>
    </row>
    <row r="138" spans="1:9" ht="16" thickBot="1">
      <c r="A138" s="61" t="s">
        <v>73</v>
      </c>
      <c r="B138" s="39" t="s">
        <v>128</v>
      </c>
      <c r="C138" s="62">
        <f>D119+D126</f>
        <v>110.11407734333154</v>
      </c>
    </row>
    <row r="139" spans="1:9" ht="16" thickBot="1">
      <c r="A139" s="574" t="s">
        <v>129</v>
      </c>
      <c r="B139" s="575"/>
      <c r="C139" s="63">
        <f>ROUND(SUM(C137:C138),2)</f>
        <v>727.71</v>
      </c>
    </row>
    <row r="140" spans="1:9" ht="16" thickBot="1"/>
    <row r="141" spans="1:9">
      <c r="A141" s="64" t="s">
        <v>130</v>
      </c>
      <c r="B141" s="65" t="s">
        <v>131</v>
      </c>
      <c r="C141" s="66">
        <f>C126</f>
        <v>6.6500000000000004E-2</v>
      </c>
      <c r="D141" s="67"/>
      <c r="E141" s="67"/>
      <c r="F141" s="67"/>
      <c r="G141" s="67"/>
      <c r="H141" s="68"/>
      <c r="I141" s="69"/>
    </row>
    <row r="142" spans="1:9">
      <c r="A142" s="70"/>
      <c r="B142" s="67">
        <v>100</v>
      </c>
      <c r="C142" s="71"/>
      <c r="D142" s="67"/>
      <c r="E142" s="67"/>
      <c r="F142" s="67"/>
      <c r="G142" s="67"/>
      <c r="H142" s="68"/>
      <c r="I142" s="69"/>
    </row>
    <row r="143" spans="1:9">
      <c r="A143" s="72"/>
      <c r="B143" s="73"/>
      <c r="C143" s="74"/>
      <c r="D143" s="73"/>
      <c r="E143" s="73"/>
      <c r="F143" s="73"/>
      <c r="G143" s="73"/>
      <c r="H143" s="73"/>
      <c r="I143" s="75"/>
    </row>
    <row r="144" spans="1:9">
      <c r="A144" s="70" t="s">
        <v>132</v>
      </c>
      <c r="B144" s="67" t="s">
        <v>133</v>
      </c>
      <c r="C144" s="76">
        <f>SUM(C137+D117+D118)</f>
        <v>679.32109120000007</v>
      </c>
      <c r="D144" s="67"/>
      <c r="E144" s="67"/>
      <c r="F144" s="67"/>
      <c r="G144" s="67"/>
      <c r="H144" s="68"/>
      <c r="I144" s="77"/>
    </row>
    <row r="145" spans="1:9">
      <c r="A145" s="72"/>
      <c r="B145" s="73"/>
      <c r="C145" s="74"/>
      <c r="D145" s="73"/>
      <c r="E145" s="73"/>
      <c r="F145" s="73"/>
      <c r="G145" s="73"/>
      <c r="H145" s="73"/>
      <c r="I145" s="78"/>
    </row>
    <row r="146" spans="1:9">
      <c r="A146" s="70" t="s">
        <v>134</v>
      </c>
      <c r="B146" s="67" t="s">
        <v>135</v>
      </c>
      <c r="C146" s="79">
        <f>(C144/(1-C126))</f>
        <v>727.71407734333161</v>
      </c>
      <c r="D146" s="67"/>
      <c r="E146" s="67"/>
      <c r="F146" s="67"/>
      <c r="G146" s="67"/>
      <c r="H146" s="68"/>
      <c r="I146" s="77"/>
    </row>
    <row r="147" spans="1:9">
      <c r="A147" s="72"/>
      <c r="B147" s="73"/>
      <c r="C147" s="74"/>
      <c r="D147" s="73"/>
      <c r="E147" s="73"/>
      <c r="F147" s="73"/>
      <c r="G147" s="73"/>
      <c r="H147" s="73"/>
      <c r="I147" s="75"/>
    </row>
    <row r="148" spans="1:9" ht="16" thickBot="1">
      <c r="A148" s="80"/>
      <c r="B148" s="81" t="s">
        <v>136</v>
      </c>
      <c r="C148" s="82">
        <f>C146-C144</f>
        <v>48.392986143331541</v>
      </c>
      <c r="D148" s="67"/>
      <c r="E148" s="67"/>
      <c r="F148" s="67"/>
      <c r="G148" s="67"/>
      <c r="H148" s="68"/>
      <c r="I148" s="69"/>
    </row>
  </sheetData>
  <mergeCells count="32">
    <mergeCell ref="A1:D1"/>
    <mergeCell ref="A2:D2"/>
    <mergeCell ref="A3:D3"/>
    <mergeCell ref="A4:D4"/>
    <mergeCell ref="A5:C5"/>
    <mergeCell ref="A6:C6"/>
    <mergeCell ref="A16:B16"/>
    <mergeCell ref="A19:D19"/>
    <mergeCell ref="A21:D21"/>
    <mergeCell ref="A26:B26"/>
    <mergeCell ref="A29:D29"/>
    <mergeCell ref="A40:B40"/>
    <mergeCell ref="A43:C43"/>
    <mergeCell ref="A50:B50"/>
    <mergeCell ref="A53:C53"/>
    <mergeCell ref="A59:B59"/>
    <mergeCell ref="A62:D62"/>
    <mergeCell ref="A71:B71"/>
    <mergeCell ref="A74:D74"/>
    <mergeCell ref="A77:D77"/>
    <mergeCell ref="A86:B86"/>
    <mergeCell ref="A89:C89"/>
    <mergeCell ref="A93:B93"/>
    <mergeCell ref="A96:C96"/>
    <mergeCell ref="A137:B137"/>
    <mergeCell ref="A139:B139"/>
    <mergeCell ref="A101:B101"/>
    <mergeCell ref="A104:C104"/>
    <mergeCell ref="A111:B111"/>
    <mergeCell ref="A114:D114"/>
    <mergeCell ref="A126:B126"/>
    <mergeCell ref="A129:C129"/>
  </mergeCells>
  <pageMargins left="0.511811024" right="0.511811024" top="0.78740157499999996" bottom="0.78740157499999996" header="0.31496062000000002" footer="0.31496062000000002"/>
  <pageSetup paperSize="9" scale="75" orientation="portrait" r:id="rId1"/>
  <rowBreaks count="2" manualBreakCount="2">
    <brk id="52" max="16383" man="1"/>
    <brk id="112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48"/>
  <sheetViews>
    <sheetView showGridLines="0" view="pageBreakPreview" topLeftCell="A136" zoomScale="90" zoomScaleNormal="100" zoomScaleSheetLayoutView="90" workbookViewId="0">
      <selection activeCell="C122" sqref="C122:C123"/>
    </sheetView>
  </sheetViews>
  <sheetFormatPr defaultColWidth="9.1796875" defaultRowHeight="15.5"/>
  <cols>
    <col min="1" max="1" width="9.1796875" style="35"/>
    <col min="2" max="2" width="72.1796875" style="35" customWidth="1"/>
    <col min="3" max="3" width="18" style="35" customWidth="1"/>
    <col min="4" max="4" width="16.7265625" style="35" customWidth="1"/>
    <col min="5" max="5" width="12.7265625" style="35" customWidth="1"/>
    <col min="6" max="6" width="12" style="35" customWidth="1"/>
    <col min="7" max="7" width="15.1796875" style="35" customWidth="1"/>
    <col min="8" max="16384" width="9.1796875" style="35"/>
  </cols>
  <sheetData>
    <row r="1" spans="1:4" ht="23">
      <c r="A1" s="571" t="s">
        <v>39</v>
      </c>
      <c r="B1" s="571"/>
      <c r="C1" s="571"/>
      <c r="D1" s="571"/>
    </row>
    <row r="2" spans="1:4" ht="48.65" customHeight="1">
      <c r="A2" s="572" t="s">
        <v>40</v>
      </c>
      <c r="B2" s="572"/>
      <c r="C2" s="572"/>
      <c r="D2" s="572"/>
    </row>
    <row r="3" spans="1:4">
      <c r="A3" s="573" t="s">
        <v>41</v>
      </c>
      <c r="B3" s="573"/>
      <c r="C3" s="573"/>
      <c r="D3" s="573"/>
    </row>
    <row r="4" spans="1:4">
      <c r="A4" s="570" t="s">
        <v>237</v>
      </c>
      <c r="B4" s="570"/>
      <c r="C4" s="570"/>
      <c r="D4" s="570"/>
    </row>
    <row r="5" spans="1:4">
      <c r="A5" s="570" t="s">
        <v>250</v>
      </c>
      <c r="B5" s="570"/>
      <c r="C5" s="570"/>
    </row>
    <row r="6" spans="1:4">
      <c r="A6" s="569" t="s">
        <v>42</v>
      </c>
      <c r="B6" s="569"/>
      <c r="C6" s="569"/>
    </row>
    <row r="7" spans="1:4" ht="16" thickBot="1"/>
    <row r="8" spans="1:4" ht="16" thickBot="1">
      <c r="A8" s="36">
        <v>1</v>
      </c>
      <c r="B8" s="37" t="s">
        <v>43</v>
      </c>
      <c r="C8" s="37" t="s">
        <v>44</v>
      </c>
    </row>
    <row r="9" spans="1:4" ht="16" thickBot="1">
      <c r="A9" s="38" t="s">
        <v>45</v>
      </c>
      <c r="B9" s="39" t="s">
        <v>46</v>
      </c>
      <c r="C9" s="40"/>
    </row>
    <row r="10" spans="1:4" ht="16" thickBot="1">
      <c r="A10" s="38" t="s">
        <v>47</v>
      </c>
      <c r="B10" s="39" t="s">
        <v>48</v>
      </c>
      <c r="C10" s="40"/>
    </row>
    <row r="11" spans="1:4" ht="16" thickBot="1">
      <c r="A11" s="38" t="s">
        <v>49</v>
      </c>
      <c r="B11" s="39" t="s">
        <v>50</v>
      </c>
      <c r="C11" s="40"/>
    </row>
    <row r="12" spans="1:4" ht="16" thickBot="1">
      <c r="A12" s="38" t="s">
        <v>51</v>
      </c>
      <c r="B12" s="39" t="s">
        <v>52</v>
      </c>
      <c r="C12" s="40"/>
    </row>
    <row r="13" spans="1:4" ht="16" thickBot="1">
      <c r="A13" s="38" t="s">
        <v>53</v>
      </c>
      <c r="B13" s="39" t="s">
        <v>54</v>
      </c>
      <c r="C13" s="40"/>
    </row>
    <row r="14" spans="1:4" ht="16" thickBot="1">
      <c r="A14" s="38"/>
      <c r="B14" s="39"/>
      <c r="C14" s="40"/>
    </row>
    <row r="15" spans="1:4" ht="16" thickBot="1">
      <c r="A15" s="38" t="s">
        <v>55</v>
      </c>
      <c r="B15" s="39" t="s">
        <v>56</v>
      </c>
      <c r="C15" s="40"/>
    </row>
    <row r="16" spans="1:4" ht="16" thickBot="1">
      <c r="A16" s="574" t="s">
        <v>57</v>
      </c>
      <c r="B16" s="575"/>
      <c r="C16" s="40">
        <f>SUM(C9:C15)</f>
        <v>0</v>
      </c>
    </row>
    <row r="19" spans="1:4">
      <c r="A19" s="569" t="s">
        <v>58</v>
      </c>
      <c r="B19" s="569"/>
      <c r="C19" s="569"/>
      <c r="D19" s="569"/>
    </row>
    <row r="20" spans="1:4">
      <c r="A20" s="41"/>
    </row>
    <row r="21" spans="1:4">
      <c r="A21" s="576" t="s">
        <v>59</v>
      </c>
      <c r="B21" s="576"/>
      <c r="C21" s="576"/>
      <c r="D21" s="576"/>
    </row>
    <row r="22" spans="1:4" ht="16" thickBot="1"/>
    <row r="23" spans="1:4" ht="16" thickBot="1">
      <c r="A23" s="36" t="s">
        <v>60</v>
      </c>
      <c r="B23" s="37" t="s">
        <v>61</v>
      </c>
      <c r="C23" s="37" t="s">
        <v>62</v>
      </c>
      <c r="D23" s="37" t="s">
        <v>44</v>
      </c>
    </row>
    <row r="24" spans="1:4" ht="16" thickBot="1">
      <c r="A24" s="38" t="s">
        <v>45</v>
      </c>
      <c r="B24" s="39" t="s">
        <v>63</v>
      </c>
      <c r="C24" s="42">
        <v>8.3299999999999999E-2</v>
      </c>
      <c r="D24" s="43">
        <f>C24*C16</f>
        <v>0</v>
      </c>
    </row>
    <row r="25" spans="1:4" ht="16" thickBot="1">
      <c r="A25" s="38" t="s">
        <v>47</v>
      </c>
      <c r="B25" s="39" t="s">
        <v>64</v>
      </c>
      <c r="C25" s="42">
        <v>0.1111</v>
      </c>
      <c r="D25" s="44">
        <f>C25*C16</f>
        <v>0</v>
      </c>
    </row>
    <row r="26" spans="1:4" ht="16" thickBot="1">
      <c r="A26" s="574" t="s">
        <v>57</v>
      </c>
      <c r="B26" s="575"/>
      <c r="C26" s="42"/>
      <c r="D26" s="45">
        <f>SUM(D24:D25)</f>
        <v>0</v>
      </c>
    </row>
    <row r="29" spans="1:4" ht="32.25" customHeight="1">
      <c r="A29" s="577" t="s">
        <v>65</v>
      </c>
      <c r="B29" s="577"/>
      <c r="C29" s="577"/>
      <c r="D29" s="577"/>
    </row>
    <row r="30" spans="1:4" ht="16" thickBot="1"/>
    <row r="31" spans="1:4" ht="16" thickBot="1">
      <c r="A31" s="36" t="s">
        <v>66</v>
      </c>
      <c r="B31" s="37" t="s">
        <v>67</v>
      </c>
      <c r="C31" s="37" t="s">
        <v>62</v>
      </c>
      <c r="D31" s="37" t="s">
        <v>44</v>
      </c>
    </row>
    <row r="32" spans="1:4" ht="16" thickBot="1">
      <c r="A32" s="38" t="s">
        <v>45</v>
      </c>
      <c r="B32" s="39" t="s">
        <v>68</v>
      </c>
      <c r="C32" s="42">
        <v>0.2</v>
      </c>
      <c r="D32" s="46">
        <f>C32*(C16+D26+C101)</f>
        <v>0</v>
      </c>
    </row>
    <row r="33" spans="1:4" ht="16" thickBot="1">
      <c r="A33" s="38" t="s">
        <v>47</v>
      </c>
      <c r="B33" s="39" t="s">
        <v>69</v>
      </c>
      <c r="C33" s="42">
        <v>2.5000000000000001E-2</v>
      </c>
      <c r="D33" s="46">
        <f>C33*(C16+D26+C101)</f>
        <v>0</v>
      </c>
    </row>
    <row r="34" spans="1:4" ht="16" thickBot="1">
      <c r="A34" s="38" t="s">
        <v>49</v>
      </c>
      <c r="B34" s="39" t="s">
        <v>70</v>
      </c>
      <c r="C34" s="602">
        <v>0.03</v>
      </c>
      <c r="D34" s="46">
        <f>C34*(C16+D26+C101)</f>
        <v>0</v>
      </c>
    </row>
    <row r="35" spans="1:4" ht="16" thickBot="1">
      <c r="A35" s="38" t="s">
        <v>51</v>
      </c>
      <c r="B35" s="39" t="s">
        <v>71</v>
      </c>
      <c r="C35" s="42">
        <v>1.4999999999999999E-2</v>
      </c>
      <c r="D35" s="46">
        <f>C35*(C16+D26+C101)</f>
        <v>0</v>
      </c>
    </row>
    <row r="36" spans="1:4" ht="16" thickBot="1">
      <c r="A36" s="38" t="s">
        <v>53</v>
      </c>
      <c r="B36" s="39" t="s">
        <v>72</v>
      </c>
      <c r="C36" s="42">
        <v>0.01</v>
      </c>
      <c r="D36" s="46">
        <f>C36*(C16+D26+C101)</f>
        <v>0</v>
      </c>
    </row>
    <row r="37" spans="1:4" ht="16" thickBot="1">
      <c r="A37" s="38" t="s">
        <v>73</v>
      </c>
      <c r="B37" s="39" t="s">
        <v>74</v>
      </c>
      <c r="C37" s="42">
        <v>6.0000000000000001E-3</v>
      </c>
      <c r="D37" s="46">
        <f>C37*(C16+D26+C101)</f>
        <v>0</v>
      </c>
    </row>
    <row r="38" spans="1:4" ht="16" thickBot="1">
      <c r="A38" s="38" t="s">
        <v>55</v>
      </c>
      <c r="B38" s="39" t="s">
        <v>75</v>
      </c>
      <c r="C38" s="42">
        <v>2E-3</v>
      </c>
      <c r="D38" s="46">
        <f>C38*(C16+D26+C101)</f>
        <v>0</v>
      </c>
    </row>
    <row r="39" spans="1:4" ht="16" thickBot="1">
      <c r="A39" s="38" t="s">
        <v>76</v>
      </c>
      <c r="B39" s="39" t="s">
        <v>77</v>
      </c>
      <c r="C39" s="42">
        <v>0.08</v>
      </c>
      <c r="D39" s="46">
        <f>C39*(C16+D26+C101)</f>
        <v>0</v>
      </c>
    </row>
    <row r="40" spans="1:4" ht="16" thickBot="1">
      <c r="A40" s="574" t="s">
        <v>78</v>
      </c>
      <c r="B40" s="575"/>
      <c r="C40" s="48">
        <f>SUM(C32:C39)</f>
        <v>0.36800000000000005</v>
      </c>
      <c r="D40" s="49">
        <f>SUM(D32:D39)</f>
        <v>0</v>
      </c>
    </row>
    <row r="43" spans="1:4">
      <c r="A43" s="576" t="s">
        <v>79</v>
      </c>
      <c r="B43" s="576"/>
      <c r="C43" s="576"/>
    </row>
    <row r="44" spans="1:4" ht="16" thickBot="1"/>
    <row r="45" spans="1:4" ht="16" thickBot="1">
      <c r="A45" s="36" t="s">
        <v>80</v>
      </c>
      <c r="B45" s="37" t="s">
        <v>81</v>
      </c>
      <c r="C45" s="37" t="s">
        <v>44</v>
      </c>
    </row>
    <row r="46" spans="1:4" ht="16" thickBot="1">
      <c r="A46" s="38" t="s">
        <v>45</v>
      </c>
      <c r="B46" s="39" t="s">
        <v>82</v>
      </c>
      <c r="C46" s="40"/>
    </row>
    <row r="47" spans="1:4" ht="16" thickBot="1">
      <c r="A47" s="38" t="s">
        <v>47</v>
      </c>
      <c r="B47" s="39" t="s">
        <v>83</v>
      </c>
      <c r="C47" s="40"/>
    </row>
    <row r="48" spans="1:4" ht="16" thickBot="1">
      <c r="A48" s="38" t="s">
        <v>49</v>
      </c>
      <c r="B48" s="39" t="s">
        <v>84</v>
      </c>
      <c r="C48" s="40"/>
    </row>
    <row r="49" spans="1:4" ht="16" thickBot="1">
      <c r="A49" s="38" t="s">
        <v>51</v>
      </c>
      <c r="B49" s="39" t="s">
        <v>56</v>
      </c>
      <c r="C49" s="40"/>
    </row>
    <row r="50" spans="1:4" ht="16" thickBot="1">
      <c r="A50" s="574" t="s">
        <v>57</v>
      </c>
      <c r="B50" s="575"/>
      <c r="C50" s="58">
        <f>SUM(C46:C49)</f>
        <v>0</v>
      </c>
    </row>
    <row r="53" spans="1:4">
      <c r="A53" s="576" t="s">
        <v>85</v>
      </c>
      <c r="B53" s="576"/>
      <c r="C53" s="576"/>
    </row>
    <row r="54" spans="1:4" ht="16" thickBot="1"/>
    <row r="55" spans="1:4" ht="16" thickBot="1">
      <c r="A55" s="36">
        <v>2</v>
      </c>
      <c r="B55" s="37" t="s">
        <v>86</v>
      </c>
      <c r="C55" s="37" t="s">
        <v>44</v>
      </c>
    </row>
    <row r="56" spans="1:4" ht="16" thickBot="1">
      <c r="A56" s="38" t="s">
        <v>60</v>
      </c>
      <c r="B56" s="39" t="s">
        <v>61</v>
      </c>
      <c r="C56" s="46">
        <f>D26</f>
        <v>0</v>
      </c>
    </row>
    <row r="57" spans="1:4" ht="16" thickBot="1">
      <c r="A57" s="38" t="s">
        <v>66</v>
      </c>
      <c r="B57" s="39" t="s">
        <v>67</v>
      </c>
      <c r="C57" s="46">
        <f>D40</f>
        <v>0</v>
      </c>
    </row>
    <row r="58" spans="1:4" ht="16" thickBot="1">
      <c r="A58" s="38" t="s">
        <v>80</v>
      </c>
      <c r="B58" s="39" t="s">
        <v>81</v>
      </c>
      <c r="C58" s="46">
        <f>C50</f>
        <v>0</v>
      </c>
    </row>
    <row r="59" spans="1:4" ht="16" thickBot="1">
      <c r="A59" s="574" t="s">
        <v>57</v>
      </c>
      <c r="B59" s="575"/>
      <c r="C59" s="49">
        <f>SUM(C56:C58)</f>
        <v>0</v>
      </c>
    </row>
    <row r="60" spans="1:4">
      <c r="A60" s="50"/>
    </row>
    <row r="62" spans="1:4">
      <c r="A62" s="569" t="s">
        <v>87</v>
      </c>
      <c r="B62" s="569"/>
      <c r="C62" s="569"/>
      <c r="D62" s="569"/>
    </row>
    <row r="63" spans="1:4" ht="16" thickBot="1"/>
    <row r="64" spans="1:4" ht="16" thickBot="1">
      <c r="A64" s="36">
        <v>3</v>
      </c>
      <c r="B64" s="37" t="s">
        <v>88</v>
      </c>
      <c r="C64" s="37" t="s">
        <v>62</v>
      </c>
      <c r="D64" s="37" t="s">
        <v>44</v>
      </c>
    </row>
    <row r="65" spans="1:4" ht="16" thickBot="1">
      <c r="A65" s="38" t="s">
        <v>45</v>
      </c>
      <c r="B65" s="51" t="s">
        <v>89</v>
      </c>
      <c r="C65" s="52">
        <v>4.1700000000000001E-3</v>
      </c>
      <c r="D65" s="53">
        <f>C65*C16</f>
        <v>0</v>
      </c>
    </row>
    <row r="66" spans="1:4" ht="16" thickBot="1">
      <c r="A66" s="38" t="s">
        <v>47</v>
      </c>
      <c r="B66" s="51" t="s">
        <v>90</v>
      </c>
      <c r="C66" s="52">
        <v>3.3E-4</v>
      </c>
      <c r="D66" s="54">
        <f>C66*C16</f>
        <v>0</v>
      </c>
    </row>
    <row r="67" spans="1:4" ht="16" thickBot="1">
      <c r="A67" s="38" t="s">
        <v>49</v>
      </c>
      <c r="B67" s="51" t="s">
        <v>91</v>
      </c>
      <c r="C67" s="52">
        <v>1.6000000000000001E-3</v>
      </c>
      <c r="D67" s="53">
        <f>C67*C16</f>
        <v>0</v>
      </c>
    </row>
    <row r="68" spans="1:4" ht="16" thickBot="1">
      <c r="A68" s="38" t="s">
        <v>51</v>
      </c>
      <c r="B68" s="51" t="s">
        <v>92</v>
      </c>
      <c r="C68" s="225">
        <v>1.9439999999999999E-2</v>
      </c>
      <c r="D68" s="54">
        <f>C68*C16</f>
        <v>0</v>
      </c>
    </row>
    <row r="69" spans="1:4" ht="16" thickBot="1">
      <c r="A69" s="38" t="s">
        <v>53</v>
      </c>
      <c r="B69" s="51" t="s">
        <v>93</v>
      </c>
      <c r="C69" s="52">
        <f>C40*C68</f>
        <v>7.1539200000000002E-3</v>
      </c>
      <c r="D69" s="53">
        <f>C69*C16</f>
        <v>0</v>
      </c>
    </row>
    <row r="70" spans="1:4" ht="16" thickBot="1">
      <c r="A70" s="38" t="s">
        <v>73</v>
      </c>
      <c r="B70" s="51" t="s">
        <v>94</v>
      </c>
      <c r="C70" s="52">
        <v>3.2000000000000001E-2</v>
      </c>
      <c r="D70" s="53">
        <f>C70*C16</f>
        <v>0</v>
      </c>
    </row>
    <row r="71" spans="1:4" ht="16" thickBot="1">
      <c r="A71" s="574" t="s">
        <v>57</v>
      </c>
      <c r="B71" s="575"/>
      <c r="C71" s="55"/>
      <c r="D71" s="145">
        <f>SUM(D65:D70)</f>
        <v>0</v>
      </c>
    </row>
    <row r="74" spans="1:4">
      <c r="A74" s="569" t="s">
        <v>95</v>
      </c>
      <c r="B74" s="569"/>
      <c r="C74" s="569"/>
      <c r="D74" s="569"/>
    </row>
    <row r="77" spans="1:4">
      <c r="A77" s="569" t="s">
        <v>96</v>
      </c>
      <c r="B77" s="569"/>
      <c r="C77" s="569"/>
      <c r="D77" s="569"/>
    </row>
    <row r="78" spans="1:4" ht="16" thickBot="1">
      <c r="A78" s="41"/>
    </row>
    <row r="79" spans="1:4" ht="16" thickBot="1">
      <c r="A79" s="36" t="s">
        <v>97</v>
      </c>
      <c r="B79" s="37" t="s">
        <v>98</v>
      </c>
      <c r="C79" s="37" t="s">
        <v>62</v>
      </c>
      <c r="D79" s="37" t="s">
        <v>44</v>
      </c>
    </row>
    <row r="80" spans="1:4" ht="16" thickBot="1">
      <c r="A80" s="38" t="s">
        <v>45</v>
      </c>
      <c r="B80" s="39" t="s">
        <v>99</v>
      </c>
      <c r="C80" s="52">
        <v>9.2599999999999991E-3</v>
      </c>
      <c r="D80" s="53">
        <f>C80*C16</f>
        <v>0</v>
      </c>
    </row>
    <row r="81" spans="1:4" ht="16" thickBot="1">
      <c r="A81" s="38" t="s">
        <v>47</v>
      </c>
      <c r="B81" s="39" t="s">
        <v>98</v>
      </c>
      <c r="C81" s="52">
        <v>5.5599999999999998E-3</v>
      </c>
      <c r="D81" s="54">
        <f>C81*C16</f>
        <v>0</v>
      </c>
    </row>
    <row r="82" spans="1:4" ht="16" thickBot="1">
      <c r="A82" s="38" t="s">
        <v>49</v>
      </c>
      <c r="B82" s="39" t="s">
        <v>100</v>
      </c>
      <c r="C82" s="52">
        <v>2.7999999999999998E-4</v>
      </c>
      <c r="D82" s="53">
        <f>C82*C16</f>
        <v>0</v>
      </c>
    </row>
    <row r="83" spans="1:4" ht="16" thickBot="1">
      <c r="A83" s="38" t="s">
        <v>51</v>
      </c>
      <c r="B83" s="39" t="s">
        <v>101</v>
      </c>
      <c r="C83" s="52">
        <v>1.9000000000000001E-4</v>
      </c>
      <c r="D83" s="54">
        <f>C83*C16</f>
        <v>0</v>
      </c>
    </row>
    <row r="84" spans="1:4" ht="16" thickBot="1">
      <c r="A84" s="38" t="s">
        <v>53</v>
      </c>
      <c r="B84" s="39" t="s">
        <v>102</v>
      </c>
      <c r="C84" s="52">
        <v>5.5999999999999995E-4</v>
      </c>
      <c r="D84" s="53">
        <f>C84*C16</f>
        <v>0</v>
      </c>
    </row>
    <row r="85" spans="1:4" ht="16" thickBot="1">
      <c r="A85" s="38" t="s">
        <v>73</v>
      </c>
      <c r="B85" s="39" t="s">
        <v>56</v>
      </c>
      <c r="C85" s="52"/>
      <c r="D85" s="53">
        <f>C85*C16</f>
        <v>0</v>
      </c>
    </row>
    <row r="86" spans="1:4" ht="16" thickBot="1">
      <c r="A86" s="574" t="s">
        <v>78</v>
      </c>
      <c r="B86" s="575"/>
      <c r="C86" s="55">
        <f>SUM(C80:C85)</f>
        <v>1.585E-2</v>
      </c>
      <c r="D86" s="144">
        <f>SUM(D80:D85)</f>
        <v>0</v>
      </c>
    </row>
    <row r="89" spans="1:4">
      <c r="A89" s="576" t="s">
        <v>103</v>
      </c>
      <c r="B89" s="576"/>
      <c r="C89" s="576"/>
    </row>
    <row r="90" spans="1:4" ht="16" thickBot="1">
      <c r="A90" s="41"/>
    </row>
    <row r="91" spans="1:4" ht="16" thickBot="1">
      <c r="A91" s="36" t="s">
        <v>104</v>
      </c>
      <c r="B91" s="37" t="s">
        <v>105</v>
      </c>
      <c r="C91" s="37" t="s">
        <v>44</v>
      </c>
    </row>
    <row r="92" spans="1:4" ht="16" thickBot="1">
      <c r="A92" s="38" t="s">
        <v>45</v>
      </c>
      <c r="B92" s="39" t="s">
        <v>106</v>
      </c>
      <c r="C92" s="40">
        <v>0</v>
      </c>
    </row>
    <row r="93" spans="1:4" ht="16" thickBot="1">
      <c r="A93" s="574" t="s">
        <v>57</v>
      </c>
      <c r="B93" s="575"/>
      <c r="C93" s="56"/>
    </row>
    <row r="96" spans="1:4">
      <c r="A96" s="576" t="s">
        <v>107</v>
      </c>
      <c r="B96" s="576"/>
      <c r="C96" s="576"/>
    </row>
    <row r="97" spans="1:3" ht="16" thickBot="1">
      <c r="A97" s="41"/>
    </row>
    <row r="98" spans="1:3" ht="16" thickBot="1">
      <c r="A98" s="36">
        <v>4</v>
      </c>
      <c r="B98" s="37" t="s">
        <v>108</v>
      </c>
      <c r="C98" s="37" t="s">
        <v>44</v>
      </c>
    </row>
    <row r="99" spans="1:3" ht="16" thickBot="1">
      <c r="A99" s="38" t="s">
        <v>97</v>
      </c>
      <c r="B99" s="39" t="s">
        <v>98</v>
      </c>
      <c r="C99" s="40">
        <f>D86</f>
        <v>0</v>
      </c>
    </row>
    <row r="100" spans="1:3" ht="16" thickBot="1">
      <c r="A100" s="38" t="s">
        <v>104</v>
      </c>
      <c r="B100" s="39" t="s">
        <v>105</v>
      </c>
      <c r="C100" s="40">
        <v>0</v>
      </c>
    </row>
    <row r="101" spans="1:3" ht="16" thickBot="1">
      <c r="A101" s="574" t="s">
        <v>57</v>
      </c>
      <c r="B101" s="575"/>
      <c r="C101" s="40">
        <f>SUM(C99:C100)</f>
        <v>0</v>
      </c>
    </row>
    <row r="104" spans="1:3">
      <c r="A104" s="569" t="s">
        <v>109</v>
      </c>
      <c r="B104" s="569"/>
      <c r="C104" s="569"/>
    </row>
    <row r="105" spans="1:3" ht="16" thickBot="1"/>
    <row r="106" spans="1:3" ht="16" thickBot="1">
      <c r="A106" s="36">
        <v>5</v>
      </c>
      <c r="B106" s="57" t="s">
        <v>110</v>
      </c>
      <c r="C106" s="37" t="s">
        <v>44</v>
      </c>
    </row>
    <row r="107" spans="1:3" ht="16" thickBot="1">
      <c r="A107" s="38" t="s">
        <v>45</v>
      </c>
      <c r="B107" s="39" t="s">
        <v>111</v>
      </c>
      <c r="C107" s="211">
        <f>ASG!C107</f>
        <v>0</v>
      </c>
    </row>
    <row r="108" spans="1:3" ht="16" thickBot="1">
      <c r="A108" s="38" t="s">
        <v>47</v>
      </c>
      <c r="B108" s="39" t="s">
        <v>112</v>
      </c>
      <c r="C108" s="211">
        <f>ASG!C108</f>
        <v>0</v>
      </c>
    </row>
    <row r="109" spans="1:3" ht="16" thickBot="1">
      <c r="A109" s="38" t="s">
        <v>49</v>
      </c>
      <c r="B109" s="39" t="s">
        <v>113</v>
      </c>
      <c r="C109" s="211">
        <f>ASG!C109</f>
        <v>0</v>
      </c>
    </row>
    <row r="110" spans="1:3" ht="16" thickBot="1">
      <c r="A110" s="38" t="s">
        <v>51</v>
      </c>
      <c r="B110" s="39" t="s">
        <v>114</v>
      </c>
      <c r="C110" s="211">
        <f>ASG!C110</f>
        <v>0</v>
      </c>
    </row>
    <row r="111" spans="1:3" ht="16" thickBot="1">
      <c r="A111" s="574" t="s">
        <v>78</v>
      </c>
      <c r="B111" s="575"/>
      <c r="C111" s="58">
        <f>SUM(C107:C110)</f>
        <v>0</v>
      </c>
    </row>
    <row r="114" spans="1:4">
      <c r="A114" s="569" t="s">
        <v>115</v>
      </c>
      <c r="B114" s="569"/>
      <c r="C114" s="569"/>
      <c r="D114" s="569"/>
    </row>
    <row r="115" spans="1:4" ht="16" thickBot="1"/>
    <row r="116" spans="1:4" ht="16" thickBot="1">
      <c r="A116" s="36">
        <v>6</v>
      </c>
      <c r="B116" s="57" t="s">
        <v>116</v>
      </c>
      <c r="C116" s="37" t="s">
        <v>62</v>
      </c>
      <c r="D116" s="37" t="s">
        <v>44</v>
      </c>
    </row>
    <row r="117" spans="1:4" ht="16" thickBot="1">
      <c r="A117" s="38" t="s">
        <v>45</v>
      </c>
      <c r="B117" s="39" t="s">
        <v>117</v>
      </c>
      <c r="C117" s="147">
        <f>ASG!$C$117</f>
        <v>0.03</v>
      </c>
      <c r="D117" s="40">
        <f>(C137)*C117</f>
        <v>0</v>
      </c>
    </row>
    <row r="118" spans="1:4" ht="16" thickBot="1">
      <c r="A118" s="38" t="s">
        <v>47</v>
      </c>
      <c r="B118" s="39" t="s">
        <v>118</v>
      </c>
      <c r="C118" s="147">
        <f>ASG!$C$118</f>
        <v>6.7900000000000002E-2</v>
      </c>
      <c r="D118" s="40">
        <f>(C137+D117)*C118</f>
        <v>0</v>
      </c>
    </row>
    <row r="119" spans="1:4" ht="16" thickBot="1">
      <c r="A119" s="38"/>
      <c r="B119" s="59" t="s">
        <v>119</v>
      </c>
      <c r="C119" s="52">
        <f>SUM(C117:C118)</f>
        <v>9.7900000000000001E-2</v>
      </c>
      <c r="D119" s="40">
        <f>SUM(D117:D118)</f>
        <v>0</v>
      </c>
    </row>
    <row r="120" spans="1:4" ht="16" thickBot="1">
      <c r="A120" s="38" t="s">
        <v>49</v>
      </c>
      <c r="B120" s="39" t="s">
        <v>120</v>
      </c>
      <c r="C120" s="150"/>
      <c r="D120" s="150"/>
    </row>
    <row r="121" spans="1:4" ht="16" thickBot="1">
      <c r="A121" s="38"/>
      <c r="B121" s="39" t="s">
        <v>121</v>
      </c>
      <c r="C121" s="52"/>
      <c r="D121" s="149"/>
    </row>
    <row r="122" spans="1:4" ht="16" thickBot="1">
      <c r="A122" s="38"/>
      <c r="B122" s="39" t="s">
        <v>122</v>
      </c>
      <c r="C122" s="147">
        <v>6.4999999999999997E-3</v>
      </c>
      <c r="D122" s="40">
        <f>$C$139*C122</f>
        <v>0</v>
      </c>
    </row>
    <row r="123" spans="1:4" ht="16" thickBot="1">
      <c r="A123" s="38"/>
      <c r="B123" s="39" t="s">
        <v>123</v>
      </c>
      <c r="C123" s="147">
        <v>0.03</v>
      </c>
      <c r="D123" s="40">
        <f>$C$139*C123</f>
        <v>0</v>
      </c>
    </row>
    <row r="124" spans="1:4" ht="16" thickBot="1">
      <c r="A124" s="38"/>
      <c r="B124" s="39" t="s">
        <v>124</v>
      </c>
      <c r="C124" s="55"/>
      <c r="D124" s="40"/>
    </row>
    <row r="125" spans="1:4" ht="16" thickBot="1">
      <c r="A125" s="38"/>
      <c r="B125" s="39" t="s">
        <v>236</v>
      </c>
      <c r="C125" s="207">
        <v>3.7499999999999999E-2</v>
      </c>
      <c r="D125" s="40">
        <f>$C$139*C125</f>
        <v>0</v>
      </c>
    </row>
    <row r="126" spans="1:4" ht="16" thickBot="1">
      <c r="A126" s="574" t="s">
        <v>78</v>
      </c>
      <c r="B126" s="575"/>
      <c r="C126" s="60">
        <f>C122+C123+C125</f>
        <v>7.3999999999999996E-2</v>
      </c>
      <c r="D126" s="148">
        <f>(C137+D117+D118)/(1-C126)-(C137+D117+D118)</f>
        <v>0</v>
      </c>
    </row>
    <row r="129" spans="1:9">
      <c r="A129" s="569" t="s">
        <v>125</v>
      </c>
      <c r="B129" s="569"/>
      <c r="C129" s="569"/>
    </row>
    <row r="130" spans="1:9" ht="16" thickBot="1"/>
    <row r="131" spans="1:9" ht="16" thickBot="1">
      <c r="A131" s="36"/>
      <c r="B131" s="37" t="s">
        <v>126</v>
      </c>
      <c r="C131" s="37" t="s">
        <v>44</v>
      </c>
    </row>
    <row r="132" spans="1:9" ht="16" thickBot="1">
      <c r="A132" s="61" t="s">
        <v>45</v>
      </c>
      <c r="B132" s="39" t="s">
        <v>42</v>
      </c>
      <c r="C132" s="62">
        <f>C16</f>
        <v>0</v>
      </c>
    </row>
    <row r="133" spans="1:9" ht="16" thickBot="1">
      <c r="A133" s="61" t="s">
        <v>47</v>
      </c>
      <c r="B133" s="39" t="s">
        <v>58</v>
      </c>
      <c r="C133" s="62">
        <f>C59</f>
        <v>0</v>
      </c>
    </row>
    <row r="134" spans="1:9" ht="16" thickBot="1">
      <c r="A134" s="61" t="s">
        <v>49</v>
      </c>
      <c r="B134" s="39" t="s">
        <v>87</v>
      </c>
      <c r="C134" s="62">
        <f>D71</f>
        <v>0</v>
      </c>
    </row>
    <row r="135" spans="1:9" ht="16" thickBot="1">
      <c r="A135" s="61" t="s">
        <v>51</v>
      </c>
      <c r="B135" s="39" t="s">
        <v>95</v>
      </c>
      <c r="C135" s="62">
        <f>C101</f>
        <v>0</v>
      </c>
    </row>
    <row r="136" spans="1:9" ht="16" thickBot="1">
      <c r="A136" s="61" t="s">
        <v>53</v>
      </c>
      <c r="B136" s="39" t="s">
        <v>109</v>
      </c>
      <c r="C136" s="62">
        <f>C111</f>
        <v>0</v>
      </c>
    </row>
    <row r="137" spans="1:9" ht="16" thickBot="1">
      <c r="A137" s="574" t="s">
        <v>127</v>
      </c>
      <c r="B137" s="575"/>
      <c r="C137" s="62">
        <f>SUM(C132:C136)</f>
        <v>0</v>
      </c>
    </row>
    <row r="138" spans="1:9" ht="16" thickBot="1">
      <c r="A138" s="61" t="s">
        <v>73</v>
      </c>
      <c r="B138" s="39" t="s">
        <v>128</v>
      </c>
      <c r="C138" s="62">
        <f>D119+D126</f>
        <v>0</v>
      </c>
    </row>
    <row r="139" spans="1:9" ht="16" thickBot="1">
      <c r="A139" s="574" t="s">
        <v>129</v>
      </c>
      <c r="B139" s="575"/>
      <c r="C139" s="63">
        <f>ROUND(SUM(C137:C138),2)</f>
        <v>0</v>
      </c>
    </row>
    <row r="140" spans="1:9" ht="16" thickBot="1"/>
    <row r="141" spans="1:9">
      <c r="A141" s="64" t="s">
        <v>130</v>
      </c>
      <c r="B141" s="65" t="s">
        <v>131</v>
      </c>
      <c r="C141" s="66">
        <f>C126</f>
        <v>7.3999999999999996E-2</v>
      </c>
      <c r="D141" s="67"/>
      <c r="E141" s="67"/>
      <c r="F141" s="67"/>
      <c r="G141" s="67"/>
      <c r="H141" s="68"/>
      <c r="I141" s="69"/>
    </row>
    <row r="142" spans="1:9">
      <c r="A142" s="70"/>
      <c r="B142" s="67">
        <v>100</v>
      </c>
      <c r="C142" s="71"/>
      <c r="D142" s="67"/>
      <c r="E142" s="67"/>
      <c r="F142" s="67"/>
      <c r="G142" s="67"/>
      <c r="H142" s="68"/>
      <c r="I142" s="69"/>
    </row>
    <row r="143" spans="1:9">
      <c r="A143" s="72"/>
      <c r="B143" s="73"/>
      <c r="C143" s="74"/>
      <c r="D143" s="73"/>
      <c r="E143" s="73"/>
      <c r="F143" s="73"/>
      <c r="G143" s="73"/>
      <c r="H143" s="73"/>
      <c r="I143" s="75"/>
    </row>
    <row r="144" spans="1:9">
      <c r="A144" s="70" t="s">
        <v>132</v>
      </c>
      <c r="B144" s="67" t="s">
        <v>133</v>
      </c>
      <c r="C144" s="76">
        <f>SUM(C137+D117+D118)</f>
        <v>0</v>
      </c>
      <c r="D144" s="67"/>
      <c r="E144" s="67"/>
      <c r="F144" s="67"/>
      <c r="G144" s="67"/>
      <c r="H144" s="68"/>
      <c r="I144" s="77"/>
    </row>
    <row r="145" spans="1:9">
      <c r="A145" s="72"/>
      <c r="B145" s="73"/>
      <c r="C145" s="74"/>
      <c r="D145" s="73"/>
      <c r="E145" s="73"/>
      <c r="F145" s="73"/>
      <c r="G145" s="73"/>
      <c r="H145" s="73"/>
      <c r="I145" s="78"/>
    </row>
    <row r="146" spans="1:9">
      <c r="A146" s="70" t="s">
        <v>134</v>
      </c>
      <c r="B146" s="67" t="s">
        <v>135</v>
      </c>
      <c r="C146" s="79">
        <f>(C144/(1-C126))</f>
        <v>0</v>
      </c>
      <c r="D146" s="67"/>
      <c r="E146" s="67"/>
      <c r="F146" s="67"/>
      <c r="G146" s="67"/>
      <c r="H146" s="68"/>
      <c r="I146" s="77"/>
    </row>
    <row r="147" spans="1:9">
      <c r="A147" s="72"/>
      <c r="B147" s="73"/>
      <c r="C147" s="74"/>
      <c r="D147" s="73"/>
      <c r="E147" s="73"/>
      <c r="F147" s="73"/>
      <c r="G147" s="73"/>
      <c r="H147" s="73"/>
      <c r="I147" s="75"/>
    </row>
    <row r="148" spans="1:9" ht="16" thickBot="1">
      <c r="A148" s="80"/>
      <c r="B148" s="81" t="s">
        <v>136</v>
      </c>
      <c r="C148" s="82">
        <f>C146-C144</f>
        <v>0</v>
      </c>
      <c r="D148" s="67"/>
      <c r="E148" s="67"/>
      <c r="F148" s="67"/>
      <c r="G148" s="67"/>
      <c r="H148" s="68"/>
      <c r="I148" s="69"/>
    </row>
  </sheetData>
  <mergeCells count="32">
    <mergeCell ref="A1:D1"/>
    <mergeCell ref="A2:D2"/>
    <mergeCell ref="A3:D3"/>
    <mergeCell ref="A4:D4"/>
    <mergeCell ref="A5:C5"/>
    <mergeCell ref="A6:C6"/>
    <mergeCell ref="A16:B16"/>
    <mergeCell ref="A19:D19"/>
    <mergeCell ref="A21:D21"/>
    <mergeCell ref="A26:B26"/>
    <mergeCell ref="A29:D29"/>
    <mergeCell ref="A40:B40"/>
    <mergeCell ref="A43:C43"/>
    <mergeCell ref="A50:B50"/>
    <mergeCell ref="A53:C53"/>
    <mergeCell ref="A59:B59"/>
    <mergeCell ref="A62:D62"/>
    <mergeCell ref="A71:B71"/>
    <mergeCell ref="A74:D74"/>
    <mergeCell ref="A77:D77"/>
    <mergeCell ref="A86:B86"/>
    <mergeCell ref="A89:C89"/>
    <mergeCell ref="A93:B93"/>
    <mergeCell ref="A96:C96"/>
    <mergeCell ref="A137:B137"/>
    <mergeCell ref="A139:B139"/>
    <mergeCell ref="A101:B101"/>
    <mergeCell ref="A104:C104"/>
    <mergeCell ref="A111:B111"/>
    <mergeCell ref="A114:D114"/>
    <mergeCell ref="A126:B126"/>
    <mergeCell ref="A129:C129"/>
  </mergeCells>
  <pageMargins left="0.511811024" right="0.511811024" top="0.78740157499999996" bottom="0.78740157499999996" header="0.31496062000000002" footer="0.31496062000000002"/>
  <pageSetup paperSize="9" scale="75" orientation="portrait" r:id="rId1"/>
  <rowBreaks count="2" manualBreakCount="2">
    <brk id="52" max="16383" man="1"/>
    <brk id="112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48"/>
  <sheetViews>
    <sheetView showGridLines="0" view="pageBreakPreview" topLeftCell="A133" zoomScale="90" zoomScaleNormal="100" zoomScaleSheetLayoutView="90" workbookViewId="0">
      <selection activeCell="C122" sqref="C122:C123"/>
    </sheetView>
  </sheetViews>
  <sheetFormatPr defaultColWidth="9.1796875" defaultRowHeight="15.5"/>
  <cols>
    <col min="1" max="1" width="9.1796875" style="35"/>
    <col min="2" max="2" width="72.1796875" style="35" customWidth="1"/>
    <col min="3" max="3" width="18" style="35" customWidth="1"/>
    <col min="4" max="4" width="16.7265625" style="35" customWidth="1"/>
    <col min="5" max="5" width="12.7265625" style="35" customWidth="1"/>
    <col min="6" max="6" width="12" style="35" customWidth="1"/>
    <col min="7" max="7" width="15.1796875" style="35" customWidth="1"/>
    <col min="8" max="16384" width="9.1796875" style="35"/>
  </cols>
  <sheetData>
    <row r="1" spans="1:4" ht="23">
      <c r="A1" s="571" t="s">
        <v>39</v>
      </c>
      <c r="B1" s="571"/>
      <c r="C1" s="571"/>
      <c r="D1" s="571"/>
    </row>
    <row r="2" spans="1:4" ht="48.65" customHeight="1">
      <c r="A2" s="572" t="s">
        <v>40</v>
      </c>
      <c r="B2" s="572"/>
      <c r="C2" s="572"/>
      <c r="D2" s="572"/>
    </row>
    <row r="3" spans="1:4">
      <c r="A3" s="573" t="s">
        <v>41</v>
      </c>
      <c r="B3" s="573"/>
      <c r="C3" s="573"/>
      <c r="D3" s="573"/>
    </row>
    <row r="4" spans="1:4">
      <c r="A4" s="570" t="s">
        <v>237</v>
      </c>
      <c r="B4" s="570"/>
      <c r="C4" s="570"/>
      <c r="D4" s="570"/>
    </row>
    <row r="5" spans="1:4">
      <c r="A5" s="570" t="s">
        <v>251</v>
      </c>
      <c r="B5" s="570"/>
      <c r="C5" s="570"/>
    </row>
    <row r="6" spans="1:4">
      <c r="A6" s="569" t="s">
        <v>42</v>
      </c>
      <c r="B6" s="569"/>
      <c r="C6" s="569"/>
    </row>
    <row r="7" spans="1:4" ht="16" thickBot="1"/>
    <row r="8" spans="1:4" ht="16" thickBot="1">
      <c r="A8" s="36">
        <v>1</v>
      </c>
      <c r="B8" s="37" t="s">
        <v>43</v>
      </c>
      <c r="C8" s="37" t="s">
        <v>44</v>
      </c>
    </row>
    <row r="9" spans="1:4" ht="16" thickBot="1">
      <c r="A9" s="38" t="s">
        <v>45</v>
      </c>
      <c r="B9" s="39" t="s">
        <v>46</v>
      </c>
      <c r="C9" s="40"/>
    </row>
    <row r="10" spans="1:4" ht="16" thickBot="1">
      <c r="A10" s="38" t="s">
        <v>47</v>
      </c>
      <c r="B10" s="39" t="s">
        <v>48</v>
      </c>
      <c r="C10" s="40"/>
    </row>
    <row r="11" spans="1:4" ht="16" thickBot="1">
      <c r="A11" s="38" t="s">
        <v>49</v>
      </c>
      <c r="B11" s="39" t="s">
        <v>50</v>
      </c>
      <c r="C11" s="40"/>
    </row>
    <row r="12" spans="1:4" ht="16" thickBot="1">
      <c r="A12" s="38" t="s">
        <v>51</v>
      </c>
      <c r="B12" s="39" t="s">
        <v>52</v>
      </c>
      <c r="C12" s="40"/>
    </row>
    <row r="13" spans="1:4" ht="16" thickBot="1">
      <c r="A13" s="38" t="s">
        <v>53</v>
      </c>
      <c r="B13" s="39" t="s">
        <v>54</v>
      </c>
      <c r="C13" s="40"/>
    </row>
    <row r="14" spans="1:4" ht="16" thickBot="1">
      <c r="A14" s="38"/>
      <c r="B14" s="39"/>
      <c r="C14" s="40"/>
    </row>
    <row r="15" spans="1:4" ht="16" thickBot="1">
      <c r="A15" s="38" t="s">
        <v>55</v>
      </c>
      <c r="B15" s="39" t="s">
        <v>56</v>
      </c>
      <c r="C15" s="40"/>
    </row>
    <row r="16" spans="1:4" ht="16" thickBot="1">
      <c r="A16" s="574" t="s">
        <v>57</v>
      </c>
      <c r="B16" s="575"/>
      <c r="C16" s="40">
        <f>SUM(C9:C15)</f>
        <v>0</v>
      </c>
    </row>
    <row r="19" spans="1:4">
      <c r="A19" s="569" t="s">
        <v>58</v>
      </c>
      <c r="B19" s="569"/>
      <c r="C19" s="569"/>
      <c r="D19" s="569"/>
    </row>
    <row r="20" spans="1:4">
      <c r="A20" s="41"/>
    </row>
    <row r="21" spans="1:4">
      <c r="A21" s="576" t="s">
        <v>59</v>
      </c>
      <c r="B21" s="576"/>
      <c r="C21" s="576"/>
      <c r="D21" s="576"/>
    </row>
    <row r="22" spans="1:4" ht="16" thickBot="1"/>
    <row r="23" spans="1:4" ht="16" thickBot="1">
      <c r="A23" s="36" t="s">
        <v>60</v>
      </c>
      <c r="B23" s="37" t="s">
        <v>61</v>
      </c>
      <c r="C23" s="37" t="s">
        <v>62</v>
      </c>
      <c r="D23" s="37" t="s">
        <v>44</v>
      </c>
    </row>
    <row r="24" spans="1:4" ht="16" thickBot="1">
      <c r="A24" s="38" t="s">
        <v>45</v>
      </c>
      <c r="B24" s="39" t="s">
        <v>63</v>
      </c>
      <c r="C24" s="42">
        <v>8.3299999999999999E-2</v>
      </c>
      <c r="D24" s="43">
        <f>C24*C16</f>
        <v>0</v>
      </c>
    </row>
    <row r="25" spans="1:4" ht="16" thickBot="1">
      <c r="A25" s="38" t="s">
        <v>47</v>
      </c>
      <c r="B25" s="39" t="s">
        <v>64</v>
      </c>
      <c r="C25" s="42">
        <v>0.1111</v>
      </c>
      <c r="D25" s="44">
        <f>C25*C16</f>
        <v>0</v>
      </c>
    </row>
    <row r="26" spans="1:4" ht="16" thickBot="1">
      <c r="A26" s="574" t="s">
        <v>57</v>
      </c>
      <c r="B26" s="575"/>
      <c r="C26" s="42"/>
      <c r="D26" s="45">
        <f>SUM(D24:D25)</f>
        <v>0</v>
      </c>
    </row>
    <row r="29" spans="1:4" ht="32.25" customHeight="1">
      <c r="A29" s="577" t="s">
        <v>65</v>
      </c>
      <c r="B29" s="577"/>
      <c r="C29" s="577"/>
      <c r="D29" s="577"/>
    </row>
    <row r="30" spans="1:4" ht="16" thickBot="1"/>
    <row r="31" spans="1:4" ht="16" thickBot="1">
      <c r="A31" s="36" t="s">
        <v>66</v>
      </c>
      <c r="B31" s="37" t="s">
        <v>67</v>
      </c>
      <c r="C31" s="37" t="s">
        <v>62</v>
      </c>
      <c r="D31" s="37" t="s">
        <v>44</v>
      </c>
    </row>
    <row r="32" spans="1:4" ht="16" thickBot="1">
      <c r="A32" s="38" t="s">
        <v>45</v>
      </c>
      <c r="B32" s="39" t="s">
        <v>68</v>
      </c>
      <c r="C32" s="42">
        <v>0.2</v>
      </c>
      <c r="D32" s="46">
        <f>C32*(C16+D26+C101)</f>
        <v>0</v>
      </c>
    </row>
    <row r="33" spans="1:4" ht="16" thickBot="1">
      <c r="A33" s="38" t="s">
        <v>47</v>
      </c>
      <c r="B33" s="39" t="s">
        <v>69</v>
      </c>
      <c r="C33" s="42">
        <v>2.5000000000000001E-2</v>
      </c>
      <c r="D33" s="46">
        <f>C33*(C16+D26+C101)</f>
        <v>0</v>
      </c>
    </row>
    <row r="34" spans="1:4" ht="16" thickBot="1">
      <c r="A34" s="38" t="s">
        <v>49</v>
      </c>
      <c r="B34" s="39" t="s">
        <v>70</v>
      </c>
      <c r="C34" s="602">
        <v>0.03</v>
      </c>
      <c r="D34" s="46">
        <f>C34*(C16+D26+C101)</f>
        <v>0</v>
      </c>
    </row>
    <row r="35" spans="1:4" ht="16" thickBot="1">
      <c r="A35" s="38" t="s">
        <v>51</v>
      </c>
      <c r="B35" s="39" t="s">
        <v>71</v>
      </c>
      <c r="C35" s="42">
        <v>1.4999999999999999E-2</v>
      </c>
      <c r="D35" s="46">
        <f>C35*(C16+D26+C101)</f>
        <v>0</v>
      </c>
    </row>
    <row r="36" spans="1:4" ht="16" thickBot="1">
      <c r="A36" s="38" t="s">
        <v>53</v>
      </c>
      <c r="B36" s="39" t="s">
        <v>72</v>
      </c>
      <c r="C36" s="42">
        <v>0.01</v>
      </c>
      <c r="D36" s="46">
        <f>C36*(C16+D26+C101)</f>
        <v>0</v>
      </c>
    </row>
    <row r="37" spans="1:4" ht="16" thickBot="1">
      <c r="A37" s="38" t="s">
        <v>73</v>
      </c>
      <c r="B37" s="39" t="s">
        <v>74</v>
      </c>
      <c r="C37" s="42">
        <v>6.0000000000000001E-3</v>
      </c>
      <c r="D37" s="46">
        <f>C37*(C16+D26+C101)</f>
        <v>0</v>
      </c>
    </row>
    <row r="38" spans="1:4" ht="16" thickBot="1">
      <c r="A38" s="38" t="s">
        <v>55</v>
      </c>
      <c r="B38" s="39" t="s">
        <v>75</v>
      </c>
      <c r="C38" s="42">
        <v>2E-3</v>
      </c>
      <c r="D38" s="46">
        <f>C38*(C16+D26+C101)</f>
        <v>0</v>
      </c>
    </row>
    <row r="39" spans="1:4" ht="16" thickBot="1">
      <c r="A39" s="38" t="s">
        <v>76</v>
      </c>
      <c r="B39" s="39" t="s">
        <v>77</v>
      </c>
      <c r="C39" s="42">
        <v>0.08</v>
      </c>
      <c r="D39" s="46">
        <f>C39*(C16+D26+C101)</f>
        <v>0</v>
      </c>
    </row>
    <row r="40" spans="1:4" ht="16" thickBot="1">
      <c r="A40" s="574" t="s">
        <v>78</v>
      </c>
      <c r="B40" s="575"/>
      <c r="C40" s="48">
        <f>SUM(C32:C39)</f>
        <v>0.36800000000000005</v>
      </c>
      <c r="D40" s="49">
        <f>SUM(D32:D39)</f>
        <v>0</v>
      </c>
    </row>
    <row r="43" spans="1:4">
      <c r="A43" s="576" t="s">
        <v>79</v>
      </c>
      <c r="B43" s="576"/>
      <c r="C43" s="576"/>
    </row>
    <row r="44" spans="1:4" ht="16" thickBot="1"/>
    <row r="45" spans="1:4" ht="16" thickBot="1">
      <c r="A45" s="36" t="s">
        <v>80</v>
      </c>
      <c r="B45" s="37" t="s">
        <v>81</v>
      </c>
      <c r="C45" s="37" t="s">
        <v>44</v>
      </c>
    </row>
    <row r="46" spans="1:4" ht="16" thickBot="1">
      <c r="A46" s="38" t="s">
        <v>45</v>
      </c>
      <c r="B46" s="39" t="s">
        <v>82</v>
      </c>
      <c r="C46" s="40"/>
    </row>
    <row r="47" spans="1:4" ht="16" thickBot="1">
      <c r="A47" s="38" t="s">
        <v>47</v>
      </c>
      <c r="B47" s="39" t="s">
        <v>83</v>
      </c>
      <c r="C47" s="40"/>
    </row>
    <row r="48" spans="1:4" ht="16" thickBot="1">
      <c r="A48" s="38" t="s">
        <v>49</v>
      </c>
      <c r="B48" s="39" t="s">
        <v>84</v>
      </c>
      <c r="C48" s="40"/>
    </row>
    <row r="49" spans="1:4" ht="16" thickBot="1">
      <c r="A49" s="38" t="s">
        <v>51</v>
      </c>
      <c r="B49" s="39" t="s">
        <v>56</v>
      </c>
      <c r="C49" s="40"/>
    </row>
    <row r="50" spans="1:4" ht="16" thickBot="1">
      <c r="A50" s="574" t="s">
        <v>57</v>
      </c>
      <c r="B50" s="575"/>
      <c r="C50" s="58">
        <f>SUM(C46:C49)</f>
        <v>0</v>
      </c>
    </row>
    <row r="53" spans="1:4">
      <c r="A53" s="576" t="s">
        <v>85</v>
      </c>
      <c r="B53" s="576"/>
      <c r="C53" s="576"/>
    </row>
    <row r="54" spans="1:4" ht="16" thickBot="1"/>
    <row r="55" spans="1:4" ht="16" thickBot="1">
      <c r="A55" s="36">
        <v>2</v>
      </c>
      <c r="B55" s="37" t="s">
        <v>86</v>
      </c>
      <c r="C55" s="37" t="s">
        <v>44</v>
      </c>
    </row>
    <row r="56" spans="1:4" ht="16" thickBot="1">
      <c r="A56" s="38" t="s">
        <v>60</v>
      </c>
      <c r="B56" s="39" t="s">
        <v>61</v>
      </c>
      <c r="C56" s="46">
        <f>D26</f>
        <v>0</v>
      </c>
    </row>
    <row r="57" spans="1:4" ht="16" thickBot="1">
      <c r="A57" s="38" t="s">
        <v>66</v>
      </c>
      <c r="B57" s="39" t="s">
        <v>67</v>
      </c>
      <c r="C57" s="46">
        <f>D40</f>
        <v>0</v>
      </c>
    </row>
    <row r="58" spans="1:4" ht="16" thickBot="1">
      <c r="A58" s="38" t="s">
        <v>80</v>
      </c>
      <c r="B58" s="39" t="s">
        <v>81</v>
      </c>
      <c r="C58" s="46">
        <f>C50</f>
        <v>0</v>
      </c>
    </row>
    <row r="59" spans="1:4" ht="16" thickBot="1">
      <c r="A59" s="574" t="s">
        <v>57</v>
      </c>
      <c r="B59" s="575"/>
      <c r="C59" s="49">
        <f>SUM(C56:C58)</f>
        <v>0</v>
      </c>
    </row>
    <row r="60" spans="1:4">
      <c r="A60" s="50"/>
    </row>
    <row r="62" spans="1:4">
      <c r="A62" s="569" t="s">
        <v>87</v>
      </c>
      <c r="B62" s="569"/>
      <c r="C62" s="569"/>
      <c r="D62" s="569"/>
    </row>
    <row r="63" spans="1:4" ht="16" thickBot="1"/>
    <row r="64" spans="1:4" ht="16" thickBot="1">
      <c r="A64" s="36">
        <v>3</v>
      </c>
      <c r="B64" s="37" t="s">
        <v>88</v>
      </c>
      <c r="C64" s="37" t="s">
        <v>62</v>
      </c>
      <c r="D64" s="37" t="s">
        <v>44</v>
      </c>
    </row>
    <row r="65" spans="1:4" ht="16" thickBot="1">
      <c r="A65" s="38" t="s">
        <v>45</v>
      </c>
      <c r="B65" s="51" t="s">
        <v>89</v>
      </c>
      <c r="C65" s="52">
        <v>4.1700000000000001E-3</v>
      </c>
      <c r="D65" s="53">
        <f>C65*C16</f>
        <v>0</v>
      </c>
    </row>
    <row r="66" spans="1:4" ht="16" thickBot="1">
      <c r="A66" s="38" t="s">
        <v>47</v>
      </c>
      <c r="B66" s="51" t="s">
        <v>90</v>
      </c>
      <c r="C66" s="52">
        <v>3.3E-4</v>
      </c>
      <c r="D66" s="54">
        <f>C66*C16</f>
        <v>0</v>
      </c>
    </row>
    <row r="67" spans="1:4" ht="16" thickBot="1">
      <c r="A67" s="38" t="s">
        <v>49</v>
      </c>
      <c r="B67" s="51" t="s">
        <v>91</v>
      </c>
      <c r="C67" s="52">
        <v>1.6000000000000001E-3</v>
      </c>
      <c r="D67" s="53">
        <f>C67*C16</f>
        <v>0</v>
      </c>
    </row>
    <row r="68" spans="1:4" ht="16" thickBot="1">
      <c r="A68" s="38" t="s">
        <v>51</v>
      </c>
      <c r="B68" s="51" t="s">
        <v>92</v>
      </c>
      <c r="C68" s="225">
        <v>1.9439999999999999E-2</v>
      </c>
      <c r="D68" s="54">
        <f>C68*C16</f>
        <v>0</v>
      </c>
    </row>
    <row r="69" spans="1:4" ht="16" thickBot="1">
      <c r="A69" s="38" t="s">
        <v>53</v>
      </c>
      <c r="B69" s="51" t="s">
        <v>93</v>
      </c>
      <c r="C69" s="52">
        <f>C40*C68</f>
        <v>7.1539200000000002E-3</v>
      </c>
      <c r="D69" s="53">
        <f>C69*C16</f>
        <v>0</v>
      </c>
    </row>
    <row r="70" spans="1:4" ht="16" thickBot="1">
      <c r="A70" s="38" t="s">
        <v>73</v>
      </c>
      <c r="B70" s="51" t="s">
        <v>94</v>
      </c>
      <c r="C70" s="52">
        <v>3.2000000000000001E-2</v>
      </c>
      <c r="D70" s="53">
        <f>C70*C16</f>
        <v>0</v>
      </c>
    </row>
    <row r="71" spans="1:4" ht="16" thickBot="1">
      <c r="A71" s="574" t="s">
        <v>57</v>
      </c>
      <c r="B71" s="575"/>
      <c r="C71" s="55"/>
      <c r="D71" s="145">
        <f>SUM(D65:D70)</f>
        <v>0</v>
      </c>
    </row>
    <row r="74" spans="1:4">
      <c r="A74" s="569" t="s">
        <v>95</v>
      </c>
      <c r="B74" s="569"/>
      <c r="C74" s="569"/>
      <c r="D74" s="569"/>
    </row>
    <row r="77" spans="1:4">
      <c r="A77" s="569" t="s">
        <v>96</v>
      </c>
      <c r="B77" s="569"/>
      <c r="C77" s="569"/>
      <c r="D77" s="569"/>
    </row>
    <row r="78" spans="1:4" ht="16" thickBot="1">
      <c r="A78" s="41"/>
    </row>
    <row r="79" spans="1:4" ht="16" thickBot="1">
      <c r="A79" s="36" t="s">
        <v>97</v>
      </c>
      <c r="B79" s="37" t="s">
        <v>98</v>
      </c>
      <c r="C79" s="37" t="s">
        <v>62</v>
      </c>
      <c r="D79" s="37" t="s">
        <v>44</v>
      </c>
    </row>
    <row r="80" spans="1:4" ht="16" thickBot="1">
      <c r="A80" s="38" t="s">
        <v>45</v>
      </c>
      <c r="B80" s="39" t="s">
        <v>99</v>
      </c>
      <c r="C80" s="52">
        <v>9.2599999999999991E-3</v>
      </c>
      <c r="D80" s="53">
        <f>C80*C16</f>
        <v>0</v>
      </c>
    </row>
    <row r="81" spans="1:4" ht="16" thickBot="1">
      <c r="A81" s="38" t="s">
        <v>47</v>
      </c>
      <c r="B81" s="39" t="s">
        <v>98</v>
      </c>
      <c r="C81" s="52">
        <v>5.5599999999999998E-3</v>
      </c>
      <c r="D81" s="54">
        <f>C81*C16</f>
        <v>0</v>
      </c>
    </row>
    <row r="82" spans="1:4" ht="16" thickBot="1">
      <c r="A82" s="38" t="s">
        <v>49</v>
      </c>
      <c r="B82" s="39" t="s">
        <v>100</v>
      </c>
      <c r="C82" s="52">
        <v>2.7999999999999998E-4</v>
      </c>
      <c r="D82" s="53">
        <f>C82*C16</f>
        <v>0</v>
      </c>
    </row>
    <row r="83" spans="1:4" ht="16" thickBot="1">
      <c r="A83" s="38" t="s">
        <v>51</v>
      </c>
      <c r="B83" s="39" t="s">
        <v>101</v>
      </c>
      <c r="C83" s="52">
        <v>1.9000000000000001E-4</v>
      </c>
      <c r="D83" s="54">
        <f>C83*C16</f>
        <v>0</v>
      </c>
    </row>
    <row r="84" spans="1:4" ht="16" thickBot="1">
      <c r="A84" s="38" t="s">
        <v>53</v>
      </c>
      <c r="B84" s="39" t="s">
        <v>102</v>
      </c>
      <c r="C84" s="52">
        <v>5.5999999999999995E-4</v>
      </c>
      <c r="D84" s="53">
        <f>C84*C16</f>
        <v>0</v>
      </c>
    </row>
    <row r="85" spans="1:4" ht="16" thickBot="1">
      <c r="A85" s="38" t="s">
        <v>73</v>
      </c>
      <c r="B85" s="39" t="s">
        <v>56</v>
      </c>
      <c r="C85" s="52"/>
      <c r="D85" s="53">
        <f>C85*C16</f>
        <v>0</v>
      </c>
    </row>
    <row r="86" spans="1:4" ht="16" thickBot="1">
      <c r="A86" s="574" t="s">
        <v>78</v>
      </c>
      <c r="B86" s="575"/>
      <c r="C86" s="55">
        <f>SUM(C80:C85)</f>
        <v>1.585E-2</v>
      </c>
      <c r="D86" s="144">
        <f>SUM(D80:D85)</f>
        <v>0</v>
      </c>
    </row>
    <row r="89" spans="1:4">
      <c r="A89" s="576" t="s">
        <v>103</v>
      </c>
      <c r="B89" s="576"/>
      <c r="C89" s="576"/>
    </row>
    <row r="90" spans="1:4" ht="16" thickBot="1">
      <c r="A90" s="41"/>
    </row>
    <row r="91" spans="1:4" ht="16" thickBot="1">
      <c r="A91" s="36" t="s">
        <v>104</v>
      </c>
      <c r="B91" s="37" t="s">
        <v>105</v>
      </c>
      <c r="C91" s="37" t="s">
        <v>44</v>
      </c>
    </row>
    <row r="92" spans="1:4" ht="16" thickBot="1">
      <c r="A92" s="38" t="s">
        <v>45</v>
      </c>
      <c r="B92" s="39" t="s">
        <v>106</v>
      </c>
      <c r="C92" s="40">
        <v>0</v>
      </c>
    </row>
    <row r="93" spans="1:4" ht="16" thickBot="1">
      <c r="A93" s="574" t="s">
        <v>57</v>
      </c>
      <c r="B93" s="575"/>
      <c r="C93" s="56"/>
    </row>
    <row r="96" spans="1:4">
      <c r="A96" s="576" t="s">
        <v>107</v>
      </c>
      <c r="B96" s="576"/>
      <c r="C96" s="576"/>
    </row>
    <row r="97" spans="1:3" ht="16" thickBot="1">
      <c r="A97" s="41"/>
    </row>
    <row r="98" spans="1:3" ht="16" thickBot="1">
      <c r="A98" s="36">
        <v>4</v>
      </c>
      <c r="B98" s="37" t="s">
        <v>108</v>
      </c>
      <c r="C98" s="37" t="s">
        <v>44</v>
      </c>
    </row>
    <row r="99" spans="1:3" ht="16" thickBot="1">
      <c r="A99" s="38" t="s">
        <v>97</v>
      </c>
      <c r="B99" s="39" t="s">
        <v>98</v>
      </c>
      <c r="C99" s="40">
        <f>D86</f>
        <v>0</v>
      </c>
    </row>
    <row r="100" spans="1:3" ht="16" thickBot="1">
      <c r="A100" s="38" t="s">
        <v>104</v>
      </c>
      <c r="B100" s="39" t="s">
        <v>105</v>
      </c>
      <c r="C100" s="40">
        <v>0</v>
      </c>
    </row>
    <row r="101" spans="1:3" ht="16" thickBot="1">
      <c r="A101" s="574" t="s">
        <v>57</v>
      </c>
      <c r="B101" s="575"/>
      <c r="C101" s="40">
        <f>SUM(C99:C100)</f>
        <v>0</v>
      </c>
    </row>
    <row r="104" spans="1:3">
      <c r="A104" s="569" t="s">
        <v>109</v>
      </c>
      <c r="B104" s="569"/>
      <c r="C104" s="569"/>
    </row>
    <row r="105" spans="1:3" ht="16" thickBot="1"/>
    <row r="106" spans="1:3" ht="16" thickBot="1">
      <c r="A106" s="36">
        <v>5</v>
      </c>
      <c r="B106" s="57" t="s">
        <v>110</v>
      </c>
      <c r="C106" s="37" t="s">
        <v>44</v>
      </c>
    </row>
    <row r="107" spans="1:3" ht="16" thickBot="1">
      <c r="A107" s="38" t="s">
        <v>45</v>
      </c>
      <c r="B107" s="39" t="s">
        <v>111</v>
      </c>
      <c r="C107" s="211">
        <f>ASG!C107</f>
        <v>0</v>
      </c>
    </row>
    <row r="108" spans="1:3" ht="16" thickBot="1">
      <c r="A108" s="38" t="s">
        <v>47</v>
      </c>
      <c r="B108" s="39" t="s">
        <v>112</v>
      </c>
      <c r="C108" s="211">
        <f>ASG!C108</f>
        <v>0</v>
      </c>
    </row>
    <row r="109" spans="1:3" ht="16" thickBot="1">
      <c r="A109" s="38" t="s">
        <v>49</v>
      </c>
      <c r="B109" s="39" t="s">
        <v>113</v>
      </c>
      <c r="C109" s="211">
        <f>ASG!C109</f>
        <v>0</v>
      </c>
    </row>
    <row r="110" spans="1:3" ht="16" thickBot="1">
      <c r="A110" s="38" t="s">
        <v>51</v>
      </c>
      <c r="B110" s="39" t="s">
        <v>114</v>
      </c>
      <c r="C110" s="211">
        <f>ASG!C110</f>
        <v>0</v>
      </c>
    </row>
    <row r="111" spans="1:3" ht="16" thickBot="1">
      <c r="A111" s="574" t="s">
        <v>78</v>
      </c>
      <c r="B111" s="575"/>
      <c r="C111" s="58">
        <f>SUM(C107:C110)</f>
        <v>0</v>
      </c>
    </row>
    <row r="114" spans="1:4">
      <c r="A114" s="569" t="s">
        <v>115</v>
      </c>
      <c r="B114" s="569"/>
      <c r="C114" s="569"/>
      <c r="D114" s="569"/>
    </row>
    <row r="115" spans="1:4" ht="16" thickBot="1"/>
    <row r="116" spans="1:4" ht="16" thickBot="1">
      <c r="A116" s="36">
        <v>6</v>
      </c>
      <c r="B116" s="57" t="s">
        <v>116</v>
      </c>
      <c r="C116" s="37" t="s">
        <v>62</v>
      </c>
      <c r="D116" s="37" t="s">
        <v>44</v>
      </c>
    </row>
    <row r="117" spans="1:4" ht="16" thickBot="1">
      <c r="A117" s="38" t="s">
        <v>45</v>
      </c>
      <c r="B117" s="39" t="s">
        <v>117</v>
      </c>
      <c r="C117" s="147">
        <f>ASG!$C$117</f>
        <v>0.03</v>
      </c>
      <c r="D117" s="40">
        <f>(C137)*C117</f>
        <v>0</v>
      </c>
    </row>
    <row r="118" spans="1:4" ht="16" thickBot="1">
      <c r="A118" s="38" t="s">
        <v>47</v>
      </c>
      <c r="B118" s="39" t="s">
        <v>118</v>
      </c>
      <c r="C118" s="147">
        <f>ASG!$C$118</f>
        <v>6.7900000000000002E-2</v>
      </c>
      <c r="D118" s="40">
        <f>(C137+D117)*C118</f>
        <v>0</v>
      </c>
    </row>
    <row r="119" spans="1:4" ht="16" thickBot="1">
      <c r="A119" s="38"/>
      <c r="B119" s="59" t="s">
        <v>119</v>
      </c>
      <c r="C119" s="52">
        <f>SUM(C117:C118)</f>
        <v>9.7900000000000001E-2</v>
      </c>
      <c r="D119" s="40">
        <f>SUM(D117:D118)</f>
        <v>0</v>
      </c>
    </row>
    <row r="120" spans="1:4" ht="16" thickBot="1">
      <c r="A120" s="38" t="s">
        <v>49</v>
      </c>
      <c r="B120" s="39" t="s">
        <v>120</v>
      </c>
      <c r="C120" s="150"/>
      <c r="D120" s="150"/>
    </row>
    <row r="121" spans="1:4" ht="16" thickBot="1">
      <c r="A121" s="38"/>
      <c r="B121" s="39" t="s">
        <v>121</v>
      </c>
      <c r="C121" s="52"/>
      <c r="D121" s="149"/>
    </row>
    <row r="122" spans="1:4" ht="16" thickBot="1">
      <c r="A122" s="38"/>
      <c r="B122" s="39" t="s">
        <v>122</v>
      </c>
      <c r="C122" s="147">
        <v>6.4999999999999997E-3</v>
      </c>
      <c r="D122" s="40">
        <f>$C$139*C122</f>
        <v>0</v>
      </c>
    </row>
    <row r="123" spans="1:4" ht="16" thickBot="1">
      <c r="A123" s="38"/>
      <c r="B123" s="39" t="s">
        <v>123</v>
      </c>
      <c r="C123" s="147">
        <v>0.03</v>
      </c>
      <c r="D123" s="40">
        <f>$C$139*C123</f>
        <v>0</v>
      </c>
    </row>
    <row r="124" spans="1:4" ht="16" thickBot="1">
      <c r="A124" s="38"/>
      <c r="B124" s="39" t="s">
        <v>124</v>
      </c>
      <c r="C124" s="55"/>
      <c r="D124" s="40"/>
    </row>
    <row r="125" spans="1:4" ht="16" thickBot="1">
      <c r="A125" s="38"/>
      <c r="B125" s="39" t="s">
        <v>236</v>
      </c>
      <c r="C125" s="55">
        <v>0.05</v>
      </c>
      <c r="D125" s="40">
        <f>$C$139*C125</f>
        <v>0</v>
      </c>
    </row>
    <row r="126" spans="1:4" ht="16" thickBot="1">
      <c r="A126" s="574" t="s">
        <v>78</v>
      </c>
      <c r="B126" s="575"/>
      <c r="C126" s="60">
        <f>C122+C123+C125</f>
        <v>8.6499999999999994E-2</v>
      </c>
      <c r="D126" s="148">
        <f>(C137+D117+D118)/(1-C126)-(C137+D117+D118)</f>
        <v>0</v>
      </c>
    </row>
    <row r="129" spans="1:9">
      <c r="A129" s="569" t="s">
        <v>125</v>
      </c>
      <c r="B129" s="569"/>
      <c r="C129" s="569"/>
    </row>
    <row r="130" spans="1:9" ht="16" thickBot="1"/>
    <row r="131" spans="1:9" ht="16" thickBot="1">
      <c r="A131" s="36"/>
      <c r="B131" s="37" t="s">
        <v>126</v>
      </c>
      <c r="C131" s="37" t="s">
        <v>44</v>
      </c>
    </row>
    <row r="132" spans="1:9" ht="16" thickBot="1">
      <c r="A132" s="61" t="s">
        <v>45</v>
      </c>
      <c r="B132" s="39" t="s">
        <v>42</v>
      </c>
      <c r="C132" s="62">
        <f>C16</f>
        <v>0</v>
      </c>
    </row>
    <row r="133" spans="1:9" ht="16" thickBot="1">
      <c r="A133" s="61" t="s">
        <v>47</v>
      </c>
      <c r="B133" s="39" t="s">
        <v>58</v>
      </c>
      <c r="C133" s="62">
        <f>C59</f>
        <v>0</v>
      </c>
    </row>
    <row r="134" spans="1:9" ht="16" thickBot="1">
      <c r="A134" s="61" t="s">
        <v>49</v>
      </c>
      <c r="B134" s="39" t="s">
        <v>87</v>
      </c>
      <c r="C134" s="62">
        <f>D71</f>
        <v>0</v>
      </c>
    </row>
    <row r="135" spans="1:9" ht="16" thickBot="1">
      <c r="A135" s="61" t="s">
        <v>51</v>
      </c>
      <c r="B135" s="39" t="s">
        <v>95</v>
      </c>
      <c r="C135" s="62">
        <f>C101</f>
        <v>0</v>
      </c>
    </row>
    <row r="136" spans="1:9" ht="16" thickBot="1">
      <c r="A136" s="61" t="s">
        <v>53</v>
      </c>
      <c r="B136" s="39" t="s">
        <v>109</v>
      </c>
      <c r="C136" s="62">
        <f>C111</f>
        <v>0</v>
      </c>
    </row>
    <row r="137" spans="1:9" ht="16" thickBot="1">
      <c r="A137" s="574" t="s">
        <v>127</v>
      </c>
      <c r="B137" s="575"/>
      <c r="C137" s="62">
        <f>SUM(C132:C136)</f>
        <v>0</v>
      </c>
    </row>
    <row r="138" spans="1:9" ht="16" thickBot="1">
      <c r="A138" s="61" t="s">
        <v>73</v>
      </c>
      <c r="B138" s="39" t="s">
        <v>128</v>
      </c>
      <c r="C138" s="62">
        <f>D119+D126</f>
        <v>0</v>
      </c>
    </row>
    <row r="139" spans="1:9" ht="16" thickBot="1">
      <c r="A139" s="574" t="s">
        <v>129</v>
      </c>
      <c r="B139" s="575"/>
      <c r="C139" s="63">
        <f>ROUND(SUM(C137:C138),2)</f>
        <v>0</v>
      </c>
    </row>
    <row r="140" spans="1:9" ht="16" thickBot="1"/>
    <row r="141" spans="1:9">
      <c r="A141" s="64" t="s">
        <v>130</v>
      </c>
      <c r="B141" s="65" t="s">
        <v>131</v>
      </c>
      <c r="C141" s="66">
        <f>C126</f>
        <v>8.6499999999999994E-2</v>
      </c>
      <c r="D141" s="67"/>
      <c r="E141" s="67"/>
      <c r="F141" s="67"/>
      <c r="G141" s="67"/>
      <c r="H141" s="68"/>
      <c r="I141" s="69"/>
    </row>
    <row r="142" spans="1:9">
      <c r="A142" s="70"/>
      <c r="B142" s="67">
        <v>100</v>
      </c>
      <c r="C142" s="71"/>
      <c r="D142" s="67"/>
      <c r="E142" s="67"/>
      <c r="F142" s="67"/>
      <c r="G142" s="67"/>
      <c r="H142" s="68"/>
      <c r="I142" s="69"/>
    </row>
    <row r="143" spans="1:9">
      <c r="A143" s="72"/>
      <c r="B143" s="73"/>
      <c r="C143" s="74"/>
      <c r="D143" s="73"/>
      <c r="E143" s="73"/>
      <c r="F143" s="73"/>
      <c r="G143" s="73"/>
      <c r="H143" s="73"/>
      <c r="I143" s="75"/>
    </row>
    <row r="144" spans="1:9">
      <c r="A144" s="70" t="s">
        <v>132</v>
      </c>
      <c r="B144" s="67" t="s">
        <v>133</v>
      </c>
      <c r="C144" s="76">
        <f>SUM(C137+D117+D118)</f>
        <v>0</v>
      </c>
      <c r="D144" s="67"/>
      <c r="E144" s="67"/>
      <c r="F144" s="67"/>
      <c r="G144" s="67"/>
      <c r="H144" s="68"/>
      <c r="I144" s="77"/>
    </row>
    <row r="145" spans="1:9">
      <c r="A145" s="72"/>
      <c r="B145" s="73"/>
      <c r="C145" s="74"/>
      <c r="D145" s="73"/>
      <c r="E145" s="73"/>
      <c r="F145" s="73"/>
      <c r="G145" s="73"/>
      <c r="H145" s="73"/>
      <c r="I145" s="78"/>
    </row>
    <row r="146" spans="1:9">
      <c r="A146" s="70" t="s">
        <v>134</v>
      </c>
      <c r="B146" s="67" t="s">
        <v>135</v>
      </c>
      <c r="C146" s="79">
        <f>(C144/(1-C126))</f>
        <v>0</v>
      </c>
      <c r="D146" s="67"/>
      <c r="E146" s="67"/>
      <c r="F146" s="67"/>
      <c r="G146" s="67"/>
      <c r="H146" s="68"/>
      <c r="I146" s="77"/>
    </row>
    <row r="147" spans="1:9">
      <c r="A147" s="72"/>
      <c r="B147" s="73"/>
      <c r="C147" s="74"/>
      <c r="D147" s="73"/>
      <c r="E147" s="73"/>
      <c r="F147" s="73"/>
      <c r="G147" s="73"/>
      <c r="H147" s="73"/>
      <c r="I147" s="75"/>
    </row>
    <row r="148" spans="1:9" ht="16" thickBot="1">
      <c r="A148" s="80"/>
      <c r="B148" s="81" t="s">
        <v>136</v>
      </c>
      <c r="C148" s="82">
        <f>C146-C144</f>
        <v>0</v>
      </c>
      <c r="D148" s="67"/>
      <c r="E148" s="67"/>
      <c r="F148" s="67"/>
      <c r="G148" s="67"/>
      <c r="H148" s="68"/>
      <c r="I148" s="69"/>
    </row>
  </sheetData>
  <mergeCells count="32">
    <mergeCell ref="A1:D1"/>
    <mergeCell ref="A2:D2"/>
    <mergeCell ref="A3:D3"/>
    <mergeCell ref="A4:D4"/>
    <mergeCell ref="A5:C5"/>
    <mergeCell ref="A6:C6"/>
    <mergeCell ref="A16:B16"/>
    <mergeCell ref="A19:D19"/>
    <mergeCell ref="A21:D21"/>
    <mergeCell ref="A26:B26"/>
    <mergeCell ref="A29:D29"/>
    <mergeCell ref="A40:B40"/>
    <mergeCell ref="A43:C43"/>
    <mergeCell ref="A50:B50"/>
    <mergeCell ref="A53:C53"/>
    <mergeCell ref="A59:B59"/>
    <mergeCell ref="A62:D62"/>
    <mergeCell ref="A71:B71"/>
    <mergeCell ref="A74:D74"/>
    <mergeCell ref="A77:D77"/>
    <mergeCell ref="A86:B86"/>
    <mergeCell ref="A89:C89"/>
    <mergeCell ref="A93:B93"/>
    <mergeCell ref="A96:C96"/>
    <mergeCell ref="A137:B137"/>
    <mergeCell ref="A139:B139"/>
    <mergeCell ref="A101:B101"/>
    <mergeCell ref="A104:C104"/>
    <mergeCell ref="A111:B111"/>
    <mergeCell ref="A114:D114"/>
    <mergeCell ref="A126:B126"/>
    <mergeCell ref="A129:C129"/>
  </mergeCells>
  <pageMargins left="0.511811024" right="0.511811024" top="0.78740157499999996" bottom="0.78740157499999996" header="0.31496062000000002" footer="0.31496062000000002"/>
  <pageSetup paperSize="9" scale="75" orientation="portrait" r:id="rId1"/>
  <rowBreaks count="2" manualBreakCount="2">
    <brk id="52" max="16383" man="1"/>
    <brk id="112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48"/>
  <sheetViews>
    <sheetView showGridLines="0" view="pageBreakPreview" topLeftCell="A109" zoomScale="90" zoomScaleNormal="100" zoomScaleSheetLayoutView="90" workbookViewId="0">
      <selection activeCell="C122" sqref="C122:C123"/>
    </sheetView>
  </sheetViews>
  <sheetFormatPr defaultColWidth="9.1796875" defaultRowHeight="15.5"/>
  <cols>
    <col min="1" max="1" width="9.1796875" style="35"/>
    <col min="2" max="2" width="72.1796875" style="35" customWidth="1"/>
    <col min="3" max="3" width="18" style="35" customWidth="1"/>
    <col min="4" max="4" width="16.7265625" style="35" customWidth="1"/>
    <col min="5" max="5" width="12.7265625" style="35" customWidth="1"/>
    <col min="6" max="6" width="12" style="35" customWidth="1"/>
    <col min="7" max="7" width="15.1796875" style="35" customWidth="1"/>
    <col min="8" max="16384" width="9.1796875" style="35"/>
  </cols>
  <sheetData>
    <row r="1" spans="1:4" ht="23">
      <c r="A1" s="571" t="s">
        <v>39</v>
      </c>
      <c r="B1" s="571"/>
      <c r="C1" s="571"/>
      <c r="D1" s="571"/>
    </row>
    <row r="2" spans="1:4" ht="48.65" customHeight="1">
      <c r="A2" s="572" t="s">
        <v>40</v>
      </c>
      <c r="B2" s="572"/>
      <c r="C2" s="572"/>
      <c r="D2" s="572"/>
    </row>
    <row r="3" spans="1:4">
      <c r="A3" s="573" t="s">
        <v>41</v>
      </c>
      <c r="B3" s="573"/>
      <c r="C3" s="573"/>
      <c r="D3" s="573"/>
    </row>
    <row r="4" spans="1:4">
      <c r="A4" s="570" t="s">
        <v>237</v>
      </c>
      <c r="B4" s="570"/>
      <c r="C4" s="570"/>
      <c r="D4" s="570"/>
    </row>
    <row r="5" spans="1:4">
      <c r="A5" s="570" t="s">
        <v>252</v>
      </c>
      <c r="B5" s="570"/>
      <c r="C5" s="570"/>
    </row>
    <row r="6" spans="1:4">
      <c r="A6" s="569" t="s">
        <v>42</v>
      </c>
      <c r="B6" s="569"/>
      <c r="C6" s="569"/>
    </row>
    <row r="7" spans="1:4" ht="16" thickBot="1"/>
    <row r="8" spans="1:4" ht="16" thickBot="1">
      <c r="A8" s="36">
        <v>1</v>
      </c>
      <c r="B8" s="37" t="s">
        <v>43</v>
      </c>
      <c r="C8" s="37" t="s">
        <v>44</v>
      </c>
    </row>
    <row r="9" spans="1:4" ht="16" thickBot="1">
      <c r="A9" s="38" t="s">
        <v>45</v>
      </c>
      <c r="B9" s="39" t="s">
        <v>46</v>
      </c>
      <c r="C9" s="40"/>
    </row>
    <row r="10" spans="1:4" ht="16" thickBot="1">
      <c r="A10" s="38" t="s">
        <v>47</v>
      </c>
      <c r="B10" s="39" t="s">
        <v>48</v>
      </c>
      <c r="C10" s="40"/>
    </row>
    <row r="11" spans="1:4" ht="16" thickBot="1">
      <c r="A11" s="38" t="s">
        <v>49</v>
      </c>
      <c r="B11" s="39" t="s">
        <v>50</v>
      </c>
      <c r="C11" s="40"/>
    </row>
    <row r="12" spans="1:4" ht="16" thickBot="1">
      <c r="A12" s="38" t="s">
        <v>51</v>
      </c>
      <c r="B12" s="39" t="s">
        <v>52</v>
      </c>
      <c r="C12" s="40"/>
    </row>
    <row r="13" spans="1:4" ht="16" thickBot="1">
      <c r="A13" s="38" t="s">
        <v>53</v>
      </c>
      <c r="B13" s="39" t="s">
        <v>54</v>
      </c>
      <c r="C13" s="40"/>
    </row>
    <row r="14" spans="1:4" ht="16" thickBot="1">
      <c r="A14" s="38"/>
      <c r="B14" s="39"/>
      <c r="C14" s="40"/>
    </row>
    <row r="15" spans="1:4" ht="16" thickBot="1">
      <c r="A15" s="38" t="s">
        <v>55</v>
      </c>
      <c r="B15" s="39" t="s">
        <v>56</v>
      </c>
      <c r="C15" s="40"/>
    </row>
    <row r="16" spans="1:4" ht="16" thickBot="1">
      <c r="A16" s="574" t="s">
        <v>57</v>
      </c>
      <c r="B16" s="575"/>
      <c r="C16" s="40">
        <f>SUM(C9:C15)</f>
        <v>0</v>
      </c>
    </row>
    <row r="19" spans="1:4">
      <c r="A19" s="569" t="s">
        <v>58</v>
      </c>
      <c r="B19" s="569"/>
      <c r="C19" s="569"/>
      <c r="D19" s="569"/>
    </row>
    <row r="20" spans="1:4">
      <c r="A20" s="41"/>
    </row>
    <row r="21" spans="1:4">
      <c r="A21" s="576" t="s">
        <v>59</v>
      </c>
      <c r="B21" s="576"/>
      <c r="C21" s="576"/>
      <c r="D21" s="576"/>
    </row>
    <row r="22" spans="1:4" ht="16" thickBot="1"/>
    <row r="23" spans="1:4" ht="16" thickBot="1">
      <c r="A23" s="36" t="s">
        <v>60</v>
      </c>
      <c r="B23" s="37" t="s">
        <v>61</v>
      </c>
      <c r="C23" s="37" t="s">
        <v>62</v>
      </c>
      <c r="D23" s="37" t="s">
        <v>44</v>
      </c>
    </row>
    <row r="24" spans="1:4" ht="16" thickBot="1">
      <c r="A24" s="38" t="s">
        <v>45</v>
      </c>
      <c r="B24" s="39" t="s">
        <v>63</v>
      </c>
      <c r="C24" s="42">
        <v>8.3299999999999999E-2</v>
      </c>
      <c r="D24" s="43">
        <f>C24*C16</f>
        <v>0</v>
      </c>
    </row>
    <row r="25" spans="1:4" ht="16" thickBot="1">
      <c r="A25" s="38" t="s">
        <v>47</v>
      </c>
      <c r="B25" s="39" t="s">
        <v>64</v>
      </c>
      <c r="C25" s="42">
        <v>0.1111</v>
      </c>
      <c r="D25" s="44">
        <f>C25*C16</f>
        <v>0</v>
      </c>
    </row>
    <row r="26" spans="1:4" ht="16" thickBot="1">
      <c r="A26" s="574" t="s">
        <v>57</v>
      </c>
      <c r="B26" s="575"/>
      <c r="C26" s="42"/>
      <c r="D26" s="45">
        <f>SUM(D24:D25)</f>
        <v>0</v>
      </c>
    </row>
    <row r="29" spans="1:4" ht="32.25" customHeight="1">
      <c r="A29" s="577" t="s">
        <v>65</v>
      </c>
      <c r="B29" s="577"/>
      <c r="C29" s="577"/>
      <c r="D29" s="577"/>
    </row>
    <row r="30" spans="1:4" ht="16" thickBot="1"/>
    <row r="31" spans="1:4" ht="16" thickBot="1">
      <c r="A31" s="36" t="s">
        <v>66</v>
      </c>
      <c r="B31" s="37" t="s">
        <v>67</v>
      </c>
      <c r="C31" s="37" t="s">
        <v>62</v>
      </c>
      <c r="D31" s="37" t="s">
        <v>44</v>
      </c>
    </row>
    <row r="32" spans="1:4" ht="16" thickBot="1">
      <c r="A32" s="38" t="s">
        <v>45</v>
      </c>
      <c r="B32" s="39" t="s">
        <v>68</v>
      </c>
      <c r="C32" s="42">
        <v>0.2</v>
      </c>
      <c r="D32" s="46">
        <f>C32*(C16+D26+C101)</f>
        <v>0</v>
      </c>
    </row>
    <row r="33" spans="1:4" ht="16" thickBot="1">
      <c r="A33" s="38" t="s">
        <v>47</v>
      </c>
      <c r="B33" s="39" t="s">
        <v>69</v>
      </c>
      <c r="C33" s="42">
        <v>2.5000000000000001E-2</v>
      </c>
      <c r="D33" s="46">
        <f>C33*(C16+D26+C101)</f>
        <v>0</v>
      </c>
    </row>
    <row r="34" spans="1:4" ht="16" thickBot="1">
      <c r="A34" s="38" t="s">
        <v>49</v>
      </c>
      <c r="B34" s="39" t="s">
        <v>70</v>
      </c>
      <c r="C34" s="602">
        <v>0.03</v>
      </c>
      <c r="D34" s="46">
        <f>C34*(C16+D26+C101)</f>
        <v>0</v>
      </c>
    </row>
    <row r="35" spans="1:4" ht="16" thickBot="1">
      <c r="A35" s="38" t="s">
        <v>51</v>
      </c>
      <c r="B35" s="39" t="s">
        <v>71</v>
      </c>
      <c r="C35" s="42">
        <v>1.4999999999999999E-2</v>
      </c>
      <c r="D35" s="46">
        <f>C35*(C16+D26+C101)</f>
        <v>0</v>
      </c>
    </row>
    <row r="36" spans="1:4" ht="16" thickBot="1">
      <c r="A36" s="38" t="s">
        <v>53</v>
      </c>
      <c r="B36" s="39" t="s">
        <v>72</v>
      </c>
      <c r="C36" s="42">
        <v>0.01</v>
      </c>
      <c r="D36" s="46">
        <f>C36*(C16+D26+C101)</f>
        <v>0</v>
      </c>
    </row>
    <row r="37" spans="1:4" ht="16" thickBot="1">
      <c r="A37" s="38" t="s">
        <v>73</v>
      </c>
      <c r="B37" s="39" t="s">
        <v>74</v>
      </c>
      <c r="C37" s="42">
        <v>6.0000000000000001E-3</v>
      </c>
      <c r="D37" s="46">
        <f>C37*(C16+D26+C101)</f>
        <v>0</v>
      </c>
    </row>
    <row r="38" spans="1:4" ht="16" thickBot="1">
      <c r="A38" s="38" t="s">
        <v>55</v>
      </c>
      <c r="B38" s="39" t="s">
        <v>75</v>
      </c>
      <c r="C38" s="42">
        <v>2E-3</v>
      </c>
      <c r="D38" s="46">
        <f>C38*(C16+D26+C101)</f>
        <v>0</v>
      </c>
    </row>
    <row r="39" spans="1:4" ht="16" thickBot="1">
      <c r="A39" s="38" t="s">
        <v>76</v>
      </c>
      <c r="B39" s="39" t="s">
        <v>77</v>
      </c>
      <c r="C39" s="42">
        <v>0.08</v>
      </c>
      <c r="D39" s="46">
        <f>C39*(C16+D26+C101)</f>
        <v>0</v>
      </c>
    </row>
    <row r="40" spans="1:4" ht="16" thickBot="1">
      <c r="A40" s="574" t="s">
        <v>78</v>
      </c>
      <c r="B40" s="575"/>
      <c r="C40" s="48">
        <f>SUM(C32:C39)</f>
        <v>0.36800000000000005</v>
      </c>
      <c r="D40" s="49">
        <f>SUM(D32:D39)</f>
        <v>0</v>
      </c>
    </row>
    <row r="43" spans="1:4">
      <c r="A43" s="576" t="s">
        <v>79</v>
      </c>
      <c r="B43" s="576"/>
      <c r="C43" s="576"/>
    </row>
    <row r="44" spans="1:4" ht="16" thickBot="1"/>
    <row r="45" spans="1:4" ht="16" thickBot="1">
      <c r="A45" s="36" t="s">
        <v>80</v>
      </c>
      <c r="B45" s="37" t="s">
        <v>81</v>
      </c>
      <c r="C45" s="37" t="s">
        <v>44</v>
      </c>
    </row>
    <row r="46" spans="1:4" ht="16" thickBot="1">
      <c r="A46" s="38" t="s">
        <v>45</v>
      </c>
      <c r="B46" s="39" t="s">
        <v>82</v>
      </c>
      <c r="C46" s="40"/>
    </row>
    <row r="47" spans="1:4" ht="16" thickBot="1">
      <c r="A47" s="38" t="s">
        <v>47</v>
      </c>
      <c r="B47" s="39" t="s">
        <v>83</v>
      </c>
      <c r="C47" s="40"/>
    </row>
    <row r="48" spans="1:4" ht="16" thickBot="1">
      <c r="A48" s="38" t="s">
        <v>49</v>
      </c>
      <c r="B48" s="39" t="s">
        <v>84</v>
      </c>
      <c r="C48" s="40"/>
    </row>
    <row r="49" spans="1:4" ht="16" thickBot="1">
      <c r="A49" s="38" t="s">
        <v>51</v>
      </c>
      <c r="B49" s="39" t="s">
        <v>56</v>
      </c>
      <c r="C49" s="40"/>
    </row>
    <row r="50" spans="1:4" ht="16" thickBot="1">
      <c r="A50" s="574" t="s">
        <v>57</v>
      </c>
      <c r="B50" s="575"/>
      <c r="C50" s="58">
        <f>SUM(C46:C49)</f>
        <v>0</v>
      </c>
    </row>
    <row r="53" spans="1:4">
      <c r="A53" s="576" t="s">
        <v>85</v>
      </c>
      <c r="B53" s="576"/>
      <c r="C53" s="576"/>
    </row>
    <row r="54" spans="1:4" ht="16" thickBot="1"/>
    <row r="55" spans="1:4" ht="16" thickBot="1">
      <c r="A55" s="36">
        <v>2</v>
      </c>
      <c r="B55" s="37" t="s">
        <v>86</v>
      </c>
      <c r="C55" s="37" t="s">
        <v>44</v>
      </c>
    </row>
    <row r="56" spans="1:4" ht="16" thickBot="1">
      <c r="A56" s="38" t="s">
        <v>60</v>
      </c>
      <c r="B56" s="39" t="s">
        <v>61</v>
      </c>
      <c r="C56" s="46">
        <f>D26</f>
        <v>0</v>
      </c>
    </row>
    <row r="57" spans="1:4" ht="16" thickBot="1">
      <c r="A57" s="38" t="s">
        <v>66</v>
      </c>
      <c r="B57" s="39" t="s">
        <v>67</v>
      </c>
      <c r="C57" s="46">
        <f>D40</f>
        <v>0</v>
      </c>
    </row>
    <row r="58" spans="1:4" ht="16" thickBot="1">
      <c r="A58" s="38" t="s">
        <v>80</v>
      </c>
      <c r="B58" s="39" t="s">
        <v>81</v>
      </c>
      <c r="C58" s="46">
        <f>C50</f>
        <v>0</v>
      </c>
    </row>
    <row r="59" spans="1:4" ht="16" thickBot="1">
      <c r="A59" s="574" t="s">
        <v>57</v>
      </c>
      <c r="B59" s="575"/>
      <c r="C59" s="49">
        <f>SUM(C56:C58)</f>
        <v>0</v>
      </c>
    </row>
    <row r="60" spans="1:4">
      <c r="A60" s="50"/>
    </row>
    <row r="62" spans="1:4">
      <c r="A62" s="569" t="s">
        <v>87</v>
      </c>
      <c r="B62" s="569"/>
      <c r="C62" s="569"/>
      <c r="D62" s="569"/>
    </row>
    <row r="63" spans="1:4" ht="16" thickBot="1"/>
    <row r="64" spans="1:4" ht="16" thickBot="1">
      <c r="A64" s="36">
        <v>3</v>
      </c>
      <c r="B64" s="37" t="s">
        <v>88</v>
      </c>
      <c r="C64" s="37" t="s">
        <v>62</v>
      </c>
      <c r="D64" s="37" t="s">
        <v>44</v>
      </c>
    </row>
    <row r="65" spans="1:4" ht="16" thickBot="1">
      <c r="A65" s="38" t="s">
        <v>45</v>
      </c>
      <c r="B65" s="51" t="s">
        <v>89</v>
      </c>
      <c r="C65" s="52">
        <v>4.1700000000000001E-3</v>
      </c>
      <c r="D65" s="53">
        <f>C65*C16</f>
        <v>0</v>
      </c>
    </row>
    <row r="66" spans="1:4" ht="16" thickBot="1">
      <c r="A66" s="38" t="s">
        <v>47</v>
      </c>
      <c r="B66" s="51" t="s">
        <v>90</v>
      </c>
      <c r="C66" s="52">
        <v>3.3E-4</v>
      </c>
      <c r="D66" s="54">
        <f>C66*C16</f>
        <v>0</v>
      </c>
    </row>
    <row r="67" spans="1:4" ht="16" thickBot="1">
      <c r="A67" s="38" t="s">
        <v>49</v>
      </c>
      <c r="B67" s="51" t="s">
        <v>91</v>
      </c>
      <c r="C67" s="52">
        <v>1.6000000000000001E-3</v>
      </c>
      <c r="D67" s="53">
        <f>C67*C16</f>
        <v>0</v>
      </c>
    </row>
    <row r="68" spans="1:4" ht="16" thickBot="1">
      <c r="A68" s="38" t="s">
        <v>51</v>
      </c>
      <c r="B68" s="51" t="s">
        <v>92</v>
      </c>
      <c r="C68" s="225">
        <v>1.9439999999999999E-2</v>
      </c>
      <c r="D68" s="54">
        <f>C68*C16</f>
        <v>0</v>
      </c>
    </row>
    <row r="69" spans="1:4" ht="16" thickBot="1">
      <c r="A69" s="38" t="s">
        <v>53</v>
      </c>
      <c r="B69" s="51" t="s">
        <v>93</v>
      </c>
      <c r="C69" s="52">
        <f>C40*C68</f>
        <v>7.1539200000000002E-3</v>
      </c>
      <c r="D69" s="53">
        <f>C69*C16</f>
        <v>0</v>
      </c>
    </row>
    <row r="70" spans="1:4" ht="16" thickBot="1">
      <c r="A70" s="38" t="s">
        <v>73</v>
      </c>
      <c r="B70" s="51" t="s">
        <v>94</v>
      </c>
      <c r="C70" s="52">
        <v>3.2000000000000001E-2</v>
      </c>
      <c r="D70" s="53">
        <f>C70*C16</f>
        <v>0</v>
      </c>
    </row>
    <row r="71" spans="1:4" ht="16" thickBot="1">
      <c r="A71" s="574" t="s">
        <v>57</v>
      </c>
      <c r="B71" s="575"/>
      <c r="C71" s="55"/>
      <c r="D71" s="145">
        <f>SUM(D65:D70)</f>
        <v>0</v>
      </c>
    </row>
    <row r="74" spans="1:4">
      <c r="A74" s="569" t="s">
        <v>95</v>
      </c>
      <c r="B74" s="569"/>
      <c r="C74" s="569"/>
      <c r="D74" s="569"/>
    </row>
    <row r="77" spans="1:4">
      <c r="A77" s="569" t="s">
        <v>96</v>
      </c>
      <c r="B77" s="569"/>
      <c r="C77" s="569"/>
      <c r="D77" s="569"/>
    </row>
    <row r="78" spans="1:4" ht="16" thickBot="1">
      <c r="A78" s="41"/>
    </row>
    <row r="79" spans="1:4" ht="16" thickBot="1">
      <c r="A79" s="36" t="s">
        <v>97</v>
      </c>
      <c r="B79" s="37" t="s">
        <v>98</v>
      </c>
      <c r="C79" s="37" t="s">
        <v>62</v>
      </c>
      <c r="D79" s="37" t="s">
        <v>44</v>
      </c>
    </row>
    <row r="80" spans="1:4" ht="16" thickBot="1">
      <c r="A80" s="38" t="s">
        <v>45</v>
      </c>
      <c r="B80" s="39" t="s">
        <v>99</v>
      </c>
      <c r="C80" s="52">
        <v>9.2599999999999991E-3</v>
      </c>
      <c r="D80" s="53">
        <f>C80*C16</f>
        <v>0</v>
      </c>
    </row>
    <row r="81" spans="1:4" ht="16" thickBot="1">
      <c r="A81" s="38" t="s">
        <v>47</v>
      </c>
      <c r="B81" s="39" t="s">
        <v>98</v>
      </c>
      <c r="C81" s="52">
        <v>5.5599999999999998E-3</v>
      </c>
      <c r="D81" s="54">
        <f>C81*C16</f>
        <v>0</v>
      </c>
    </row>
    <row r="82" spans="1:4" ht="16" thickBot="1">
      <c r="A82" s="38" t="s">
        <v>49</v>
      </c>
      <c r="B82" s="39" t="s">
        <v>100</v>
      </c>
      <c r="C82" s="52">
        <v>2.7999999999999998E-4</v>
      </c>
      <c r="D82" s="53">
        <f>C82*C16</f>
        <v>0</v>
      </c>
    </row>
    <row r="83" spans="1:4" ht="16" thickBot="1">
      <c r="A83" s="38" t="s">
        <v>51</v>
      </c>
      <c r="B83" s="39" t="s">
        <v>101</v>
      </c>
      <c r="C83" s="52">
        <v>1.9000000000000001E-4</v>
      </c>
      <c r="D83" s="54">
        <f>C83*C16</f>
        <v>0</v>
      </c>
    </row>
    <row r="84" spans="1:4" ht="16" thickBot="1">
      <c r="A84" s="38" t="s">
        <v>53</v>
      </c>
      <c r="B84" s="39" t="s">
        <v>102</v>
      </c>
      <c r="C84" s="52">
        <v>5.5999999999999995E-4</v>
      </c>
      <c r="D84" s="53">
        <f>C84*C16</f>
        <v>0</v>
      </c>
    </row>
    <row r="85" spans="1:4" ht="16" thickBot="1">
      <c r="A85" s="38" t="s">
        <v>73</v>
      </c>
      <c r="B85" s="39" t="s">
        <v>56</v>
      </c>
      <c r="C85" s="52"/>
      <c r="D85" s="53">
        <f>C85*C16</f>
        <v>0</v>
      </c>
    </row>
    <row r="86" spans="1:4" ht="16" thickBot="1">
      <c r="A86" s="574" t="s">
        <v>78</v>
      </c>
      <c r="B86" s="575"/>
      <c r="C86" s="55">
        <f>SUM(C80:C85)</f>
        <v>1.585E-2</v>
      </c>
      <c r="D86" s="144">
        <f>SUM(D80:D85)</f>
        <v>0</v>
      </c>
    </row>
    <row r="89" spans="1:4">
      <c r="A89" s="576" t="s">
        <v>103</v>
      </c>
      <c r="B89" s="576"/>
      <c r="C89" s="576"/>
    </row>
    <row r="90" spans="1:4" ht="16" thickBot="1">
      <c r="A90" s="41"/>
    </row>
    <row r="91" spans="1:4" ht="16" thickBot="1">
      <c r="A91" s="36" t="s">
        <v>104</v>
      </c>
      <c r="B91" s="37" t="s">
        <v>105</v>
      </c>
      <c r="C91" s="37" t="s">
        <v>44</v>
      </c>
    </row>
    <row r="92" spans="1:4" ht="16" thickBot="1">
      <c r="A92" s="38" t="s">
        <v>45</v>
      </c>
      <c r="B92" s="39" t="s">
        <v>106</v>
      </c>
      <c r="C92" s="40">
        <v>0</v>
      </c>
    </row>
    <row r="93" spans="1:4" ht="16" thickBot="1">
      <c r="A93" s="574" t="s">
        <v>57</v>
      </c>
      <c r="B93" s="575"/>
      <c r="C93" s="56"/>
    </row>
    <row r="96" spans="1:4">
      <c r="A96" s="576" t="s">
        <v>107</v>
      </c>
      <c r="B96" s="576"/>
      <c r="C96" s="576"/>
    </row>
    <row r="97" spans="1:3" ht="16" thickBot="1">
      <c r="A97" s="41"/>
    </row>
    <row r="98" spans="1:3" ht="16" thickBot="1">
      <c r="A98" s="36">
        <v>4</v>
      </c>
      <c r="B98" s="37" t="s">
        <v>108</v>
      </c>
      <c r="C98" s="37" t="s">
        <v>44</v>
      </c>
    </row>
    <row r="99" spans="1:3" ht="16" thickBot="1">
      <c r="A99" s="38" t="s">
        <v>97</v>
      </c>
      <c r="B99" s="39" t="s">
        <v>98</v>
      </c>
      <c r="C99" s="40">
        <f>D86</f>
        <v>0</v>
      </c>
    </row>
    <row r="100" spans="1:3" ht="16" thickBot="1">
      <c r="A100" s="38" t="s">
        <v>104</v>
      </c>
      <c r="B100" s="39" t="s">
        <v>105</v>
      </c>
      <c r="C100" s="40">
        <v>0</v>
      </c>
    </row>
    <row r="101" spans="1:3" ht="16" thickBot="1">
      <c r="A101" s="574" t="s">
        <v>57</v>
      </c>
      <c r="B101" s="575"/>
      <c r="C101" s="40">
        <f>SUM(C99:C100)</f>
        <v>0</v>
      </c>
    </row>
    <row r="104" spans="1:3">
      <c r="A104" s="569" t="s">
        <v>109</v>
      </c>
      <c r="B104" s="569"/>
      <c r="C104" s="569"/>
    </row>
    <row r="105" spans="1:3" ht="16" thickBot="1"/>
    <row r="106" spans="1:3" ht="16" thickBot="1">
      <c r="A106" s="36">
        <v>5</v>
      </c>
      <c r="B106" s="57" t="s">
        <v>110</v>
      </c>
      <c r="C106" s="37" t="s">
        <v>44</v>
      </c>
    </row>
    <row r="107" spans="1:3" ht="16" thickBot="1">
      <c r="A107" s="38" t="s">
        <v>45</v>
      </c>
      <c r="B107" s="39" t="s">
        <v>111</v>
      </c>
      <c r="C107" s="211">
        <f>ASG!C107</f>
        <v>0</v>
      </c>
    </row>
    <row r="108" spans="1:3" ht="16" thickBot="1">
      <c r="A108" s="38" t="s">
        <v>47</v>
      </c>
      <c r="B108" s="39" t="s">
        <v>112</v>
      </c>
      <c r="C108" s="211">
        <f>ASG!C108</f>
        <v>0</v>
      </c>
    </row>
    <row r="109" spans="1:3" ht="16" thickBot="1">
      <c r="A109" s="38" t="s">
        <v>49</v>
      </c>
      <c r="B109" s="39" t="s">
        <v>113</v>
      </c>
      <c r="C109" s="211">
        <f>ASG!C109</f>
        <v>0</v>
      </c>
    </row>
    <row r="110" spans="1:3" ht="16" thickBot="1">
      <c r="A110" s="38" t="s">
        <v>51</v>
      </c>
      <c r="B110" s="39" t="s">
        <v>114</v>
      </c>
      <c r="C110" s="211">
        <f>ASG!C110</f>
        <v>0</v>
      </c>
    </row>
    <row r="111" spans="1:3" ht="16" thickBot="1">
      <c r="A111" s="574" t="s">
        <v>78</v>
      </c>
      <c r="B111" s="575"/>
      <c r="C111" s="58">
        <f>SUM(C107:C110)</f>
        <v>0</v>
      </c>
    </row>
    <row r="114" spans="1:4">
      <c r="A114" s="569" t="s">
        <v>115</v>
      </c>
      <c r="B114" s="569"/>
      <c r="C114" s="569"/>
      <c r="D114" s="569"/>
    </row>
    <row r="115" spans="1:4" ht="16" thickBot="1"/>
    <row r="116" spans="1:4" ht="16" thickBot="1">
      <c r="A116" s="36">
        <v>6</v>
      </c>
      <c r="B116" s="57" t="s">
        <v>116</v>
      </c>
      <c r="C116" s="37" t="s">
        <v>62</v>
      </c>
      <c r="D116" s="37" t="s">
        <v>44</v>
      </c>
    </row>
    <row r="117" spans="1:4" ht="16" thickBot="1">
      <c r="A117" s="38" t="s">
        <v>45</v>
      </c>
      <c r="B117" s="39" t="s">
        <v>117</v>
      </c>
      <c r="C117" s="147">
        <f>ASG!$C$117</f>
        <v>0.03</v>
      </c>
      <c r="D117" s="40">
        <f>(C137)*C117</f>
        <v>0</v>
      </c>
    </row>
    <row r="118" spans="1:4" ht="16" thickBot="1">
      <c r="A118" s="38" t="s">
        <v>47</v>
      </c>
      <c r="B118" s="39" t="s">
        <v>118</v>
      </c>
      <c r="C118" s="147">
        <f>ASG!$C$118</f>
        <v>6.7900000000000002E-2</v>
      </c>
      <c r="D118" s="40">
        <f>(C137+D117)*C118</f>
        <v>0</v>
      </c>
    </row>
    <row r="119" spans="1:4" ht="16" thickBot="1">
      <c r="A119" s="38"/>
      <c r="B119" s="59" t="s">
        <v>119</v>
      </c>
      <c r="C119" s="52">
        <f>SUM(C117:C118)</f>
        <v>9.7900000000000001E-2</v>
      </c>
      <c r="D119" s="40">
        <f>SUM(D117:D118)</f>
        <v>0</v>
      </c>
    </row>
    <row r="120" spans="1:4" ht="16" thickBot="1">
      <c r="A120" s="38" t="s">
        <v>49</v>
      </c>
      <c r="B120" s="39" t="s">
        <v>120</v>
      </c>
      <c r="C120" s="150"/>
      <c r="D120" s="150"/>
    </row>
    <row r="121" spans="1:4" ht="16" thickBot="1">
      <c r="A121" s="38"/>
      <c r="B121" s="39" t="s">
        <v>121</v>
      </c>
      <c r="C121" s="52"/>
      <c r="D121" s="149"/>
    </row>
    <row r="122" spans="1:4" ht="16" thickBot="1">
      <c r="A122" s="38"/>
      <c r="B122" s="39" t="s">
        <v>122</v>
      </c>
      <c r="C122" s="147">
        <v>6.4999999999999997E-3</v>
      </c>
      <c r="D122" s="40">
        <f>$C$139*C122</f>
        <v>0</v>
      </c>
    </row>
    <row r="123" spans="1:4" ht="16" thickBot="1">
      <c r="A123" s="38"/>
      <c r="B123" s="39" t="s">
        <v>123</v>
      </c>
      <c r="C123" s="147">
        <v>0.03</v>
      </c>
      <c r="D123" s="40">
        <f>$C$139*C123</f>
        <v>0</v>
      </c>
    </row>
    <row r="124" spans="1:4" ht="16" thickBot="1">
      <c r="A124" s="38"/>
      <c r="B124" s="39" t="s">
        <v>124</v>
      </c>
      <c r="C124" s="55"/>
      <c r="D124" s="40"/>
    </row>
    <row r="125" spans="1:4" ht="16" thickBot="1">
      <c r="A125" s="38"/>
      <c r="B125" s="39" t="s">
        <v>236</v>
      </c>
      <c r="C125" s="207">
        <v>0.05</v>
      </c>
      <c r="D125" s="40">
        <f>$C$139*C125</f>
        <v>0</v>
      </c>
    </row>
    <row r="126" spans="1:4" ht="16" thickBot="1">
      <c r="A126" s="574" t="s">
        <v>78</v>
      </c>
      <c r="B126" s="575"/>
      <c r="C126" s="60">
        <f>C122+C123+C125</f>
        <v>8.6499999999999994E-2</v>
      </c>
      <c r="D126" s="148">
        <f>(C137+D117+D118)/(1-C126)-(C137+D117+D118)</f>
        <v>0</v>
      </c>
    </row>
    <row r="129" spans="1:9">
      <c r="A129" s="569" t="s">
        <v>125</v>
      </c>
      <c r="B129" s="569"/>
      <c r="C129" s="569"/>
    </row>
    <row r="130" spans="1:9" ht="16" thickBot="1"/>
    <row r="131" spans="1:9" ht="16" thickBot="1">
      <c r="A131" s="36"/>
      <c r="B131" s="37" t="s">
        <v>126</v>
      </c>
      <c r="C131" s="37" t="s">
        <v>44</v>
      </c>
    </row>
    <row r="132" spans="1:9" ht="16" thickBot="1">
      <c r="A132" s="61" t="s">
        <v>45</v>
      </c>
      <c r="B132" s="39" t="s">
        <v>42</v>
      </c>
      <c r="C132" s="62">
        <f>C16</f>
        <v>0</v>
      </c>
    </row>
    <row r="133" spans="1:9" ht="16" thickBot="1">
      <c r="A133" s="61" t="s">
        <v>47</v>
      </c>
      <c r="B133" s="39" t="s">
        <v>58</v>
      </c>
      <c r="C133" s="62">
        <f>C59</f>
        <v>0</v>
      </c>
    </row>
    <row r="134" spans="1:9" ht="16" thickBot="1">
      <c r="A134" s="61" t="s">
        <v>49</v>
      </c>
      <c r="B134" s="39" t="s">
        <v>87</v>
      </c>
      <c r="C134" s="62">
        <f>D71</f>
        <v>0</v>
      </c>
    </row>
    <row r="135" spans="1:9" ht="16" thickBot="1">
      <c r="A135" s="61" t="s">
        <v>51</v>
      </c>
      <c r="B135" s="39" t="s">
        <v>95</v>
      </c>
      <c r="C135" s="62">
        <f>C101</f>
        <v>0</v>
      </c>
    </row>
    <row r="136" spans="1:9" ht="16" thickBot="1">
      <c r="A136" s="61" t="s">
        <v>53</v>
      </c>
      <c r="B136" s="39" t="s">
        <v>109</v>
      </c>
      <c r="C136" s="62">
        <f>C111</f>
        <v>0</v>
      </c>
    </row>
    <row r="137" spans="1:9" ht="16" thickBot="1">
      <c r="A137" s="574" t="s">
        <v>127</v>
      </c>
      <c r="B137" s="575"/>
      <c r="C137" s="62">
        <f>SUM(C132:C136)</f>
        <v>0</v>
      </c>
    </row>
    <row r="138" spans="1:9" ht="16" thickBot="1">
      <c r="A138" s="61" t="s">
        <v>73</v>
      </c>
      <c r="B138" s="39" t="s">
        <v>128</v>
      </c>
      <c r="C138" s="62">
        <f>D119+D126</f>
        <v>0</v>
      </c>
    </row>
    <row r="139" spans="1:9" ht="16" thickBot="1">
      <c r="A139" s="574" t="s">
        <v>129</v>
      </c>
      <c r="B139" s="575"/>
      <c r="C139" s="63">
        <f>ROUND(SUM(C137:C138),2)</f>
        <v>0</v>
      </c>
    </row>
    <row r="140" spans="1:9" ht="16" thickBot="1"/>
    <row r="141" spans="1:9">
      <c r="A141" s="64" t="s">
        <v>130</v>
      </c>
      <c r="B141" s="65" t="s">
        <v>131</v>
      </c>
      <c r="C141" s="66">
        <f>C126</f>
        <v>8.6499999999999994E-2</v>
      </c>
      <c r="D141" s="67"/>
      <c r="E141" s="67"/>
      <c r="F141" s="67"/>
      <c r="G141" s="67"/>
      <c r="H141" s="68"/>
      <c r="I141" s="69"/>
    </row>
    <row r="142" spans="1:9">
      <c r="A142" s="70"/>
      <c r="B142" s="67">
        <v>100</v>
      </c>
      <c r="C142" s="71"/>
      <c r="D142" s="67"/>
      <c r="E142" s="67"/>
      <c r="F142" s="67"/>
      <c r="G142" s="67"/>
      <c r="H142" s="68"/>
      <c r="I142" s="69"/>
    </row>
    <row r="143" spans="1:9">
      <c r="A143" s="72"/>
      <c r="B143" s="73"/>
      <c r="C143" s="74"/>
      <c r="D143" s="73"/>
      <c r="E143" s="73"/>
      <c r="F143" s="73"/>
      <c r="G143" s="73"/>
      <c r="H143" s="73"/>
      <c r="I143" s="75"/>
    </row>
    <row r="144" spans="1:9">
      <c r="A144" s="70" t="s">
        <v>132</v>
      </c>
      <c r="B144" s="67" t="s">
        <v>133</v>
      </c>
      <c r="C144" s="76">
        <f>SUM(C137+D117+D118)</f>
        <v>0</v>
      </c>
      <c r="D144" s="67"/>
      <c r="E144" s="67"/>
      <c r="F144" s="67"/>
      <c r="G144" s="67"/>
      <c r="H144" s="68"/>
      <c r="I144" s="77"/>
    </row>
    <row r="145" spans="1:9">
      <c r="A145" s="72"/>
      <c r="B145" s="73"/>
      <c r="C145" s="74"/>
      <c r="D145" s="73"/>
      <c r="E145" s="73"/>
      <c r="F145" s="73"/>
      <c r="G145" s="73"/>
      <c r="H145" s="73"/>
      <c r="I145" s="78"/>
    </row>
    <row r="146" spans="1:9">
      <c r="A146" s="70" t="s">
        <v>134</v>
      </c>
      <c r="B146" s="67" t="s">
        <v>135</v>
      </c>
      <c r="C146" s="79">
        <f>(C144/(1-C126))</f>
        <v>0</v>
      </c>
      <c r="D146" s="67"/>
      <c r="E146" s="67"/>
      <c r="F146" s="67"/>
      <c r="G146" s="67"/>
      <c r="H146" s="68"/>
      <c r="I146" s="77"/>
    </row>
    <row r="147" spans="1:9">
      <c r="A147" s="72"/>
      <c r="B147" s="73"/>
      <c r="C147" s="74"/>
      <c r="D147" s="73"/>
      <c r="E147" s="73"/>
      <c r="F147" s="73"/>
      <c r="G147" s="73"/>
      <c r="H147" s="73"/>
      <c r="I147" s="75"/>
    </row>
    <row r="148" spans="1:9" ht="16" thickBot="1">
      <c r="A148" s="80"/>
      <c r="B148" s="81" t="s">
        <v>136</v>
      </c>
      <c r="C148" s="82">
        <f>C146-C144</f>
        <v>0</v>
      </c>
      <c r="D148" s="67"/>
      <c r="E148" s="67"/>
      <c r="F148" s="67"/>
      <c r="G148" s="67"/>
      <c r="H148" s="68"/>
      <c r="I148" s="69"/>
    </row>
  </sheetData>
  <mergeCells count="32">
    <mergeCell ref="A1:D1"/>
    <mergeCell ref="A2:D2"/>
    <mergeCell ref="A3:D3"/>
    <mergeCell ref="A4:D4"/>
    <mergeCell ref="A5:C5"/>
    <mergeCell ref="A6:C6"/>
    <mergeCell ref="A16:B16"/>
    <mergeCell ref="A19:D19"/>
    <mergeCell ref="A21:D21"/>
    <mergeCell ref="A26:B26"/>
    <mergeCell ref="A29:D29"/>
    <mergeCell ref="A40:B40"/>
    <mergeCell ref="A43:C43"/>
    <mergeCell ref="A50:B50"/>
    <mergeCell ref="A53:C53"/>
    <mergeCell ref="A59:B59"/>
    <mergeCell ref="A62:D62"/>
    <mergeCell ref="A71:B71"/>
    <mergeCell ref="A74:D74"/>
    <mergeCell ref="A77:D77"/>
    <mergeCell ref="A86:B86"/>
    <mergeCell ref="A89:C89"/>
    <mergeCell ref="A93:B93"/>
    <mergeCell ref="A96:C96"/>
    <mergeCell ref="A137:B137"/>
    <mergeCell ref="A139:B139"/>
    <mergeCell ref="A101:B101"/>
    <mergeCell ref="A104:C104"/>
    <mergeCell ref="A111:B111"/>
    <mergeCell ref="A114:D114"/>
    <mergeCell ref="A126:B126"/>
    <mergeCell ref="A129:C129"/>
  </mergeCells>
  <pageMargins left="0.511811024" right="0.511811024" top="0.78740157499999996" bottom="0.78740157499999996" header="0.31496062000000002" footer="0.31496062000000002"/>
  <pageSetup paperSize="9" scale="75" orientation="portrait" r:id="rId1"/>
  <rowBreaks count="2" manualBreakCount="2">
    <brk id="52" max="16383" man="1"/>
    <brk id="112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48"/>
  <sheetViews>
    <sheetView showGridLines="0" view="pageBreakPreview" topLeftCell="A136" zoomScale="90" zoomScaleNormal="100" zoomScaleSheetLayoutView="90" workbookViewId="0">
      <selection activeCell="C122" sqref="C122:C123"/>
    </sheetView>
  </sheetViews>
  <sheetFormatPr defaultColWidth="9.1796875" defaultRowHeight="15.5"/>
  <cols>
    <col min="1" max="1" width="9.1796875" style="35"/>
    <col min="2" max="2" width="72.1796875" style="35" customWidth="1"/>
    <col min="3" max="3" width="18" style="35" customWidth="1"/>
    <col min="4" max="4" width="16.7265625" style="35" customWidth="1"/>
    <col min="5" max="5" width="12.7265625" style="35" customWidth="1"/>
    <col min="6" max="6" width="12" style="35" customWidth="1"/>
    <col min="7" max="7" width="15.1796875" style="35" customWidth="1"/>
    <col min="8" max="16384" width="9.1796875" style="35"/>
  </cols>
  <sheetData>
    <row r="1" spans="1:4" ht="23">
      <c r="A1" s="571" t="s">
        <v>39</v>
      </c>
      <c r="B1" s="571"/>
      <c r="C1" s="571"/>
      <c r="D1" s="571"/>
    </row>
    <row r="2" spans="1:4" ht="48.65" customHeight="1">
      <c r="A2" s="572" t="s">
        <v>40</v>
      </c>
      <c r="B2" s="572"/>
      <c r="C2" s="572"/>
      <c r="D2" s="572"/>
    </row>
    <row r="3" spans="1:4">
      <c r="A3" s="573" t="s">
        <v>41</v>
      </c>
      <c r="B3" s="573"/>
      <c r="C3" s="573"/>
      <c r="D3" s="573"/>
    </row>
    <row r="4" spans="1:4">
      <c r="A4" s="570" t="s">
        <v>237</v>
      </c>
      <c r="B4" s="570"/>
      <c r="C4" s="570"/>
      <c r="D4" s="570"/>
    </row>
    <row r="5" spans="1:4">
      <c r="A5" s="570" t="s">
        <v>253</v>
      </c>
      <c r="B5" s="570"/>
      <c r="C5" s="570"/>
    </row>
    <row r="6" spans="1:4">
      <c r="A6" s="569" t="s">
        <v>42</v>
      </c>
      <c r="B6" s="569"/>
      <c r="C6" s="569"/>
    </row>
    <row r="7" spans="1:4" ht="16" thickBot="1"/>
    <row r="8" spans="1:4" ht="16" thickBot="1">
      <c r="A8" s="36">
        <v>1</v>
      </c>
      <c r="B8" s="37" t="s">
        <v>43</v>
      </c>
      <c r="C8" s="37" t="s">
        <v>44</v>
      </c>
    </row>
    <row r="9" spans="1:4" ht="16" thickBot="1">
      <c r="A9" s="38" t="s">
        <v>45</v>
      </c>
      <c r="B9" s="39" t="s">
        <v>46</v>
      </c>
      <c r="C9" s="40"/>
    </row>
    <row r="10" spans="1:4" ht="16" thickBot="1">
      <c r="A10" s="38" t="s">
        <v>47</v>
      </c>
      <c r="B10" s="39" t="s">
        <v>48</v>
      </c>
      <c r="C10" s="40"/>
    </row>
    <row r="11" spans="1:4" ht="16" thickBot="1">
      <c r="A11" s="38" t="s">
        <v>49</v>
      </c>
      <c r="B11" s="39" t="s">
        <v>50</v>
      </c>
      <c r="C11" s="40"/>
    </row>
    <row r="12" spans="1:4" ht="16" thickBot="1">
      <c r="A12" s="38" t="s">
        <v>51</v>
      </c>
      <c r="B12" s="39" t="s">
        <v>52</v>
      </c>
      <c r="C12" s="40"/>
    </row>
    <row r="13" spans="1:4" ht="16" thickBot="1">
      <c r="A13" s="38" t="s">
        <v>53</v>
      </c>
      <c r="B13" s="39" t="s">
        <v>54</v>
      </c>
      <c r="C13" s="40"/>
    </row>
    <row r="14" spans="1:4" ht="16" thickBot="1">
      <c r="A14" s="38"/>
      <c r="B14" s="39"/>
      <c r="C14" s="40"/>
    </row>
    <row r="15" spans="1:4" ht="16" thickBot="1">
      <c r="A15" s="38" t="s">
        <v>55</v>
      </c>
      <c r="B15" s="39" t="s">
        <v>56</v>
      </c>
      <c r="C15" s="40"/>
    </row>
    <row r="16" spans="1:4" ht="16" thickBot="1">
      <c r="A16" s="574" t="s">
        <v>57</v>
      </c>
      <c r="B16" s="575"/>
      <c r="C16" s="40">
        <f>SUM(C9:C15)</f>
        <v>0</v>
      </c>
    </row>
    <row r="19" spans="1:4">
      <c r="A19" s="569" t="s">
        <v>58</v>
      </c>
      <c r="B19" s="569"/>
      <c r="C19" s="569"/>
      <c r="D19" s="569"/>
    </row>
    <row r="20" spans="1:4">
      <c r="A20" s="41"/>
    </row>
    <row r="21" spans="1:4">
      <c r="A21" s="576" t="s">
        <v>59</v>
      </c>
      <c r="B21" s="576"/>
      <c r="C21" s="576"/>
      <c r="D21" s="576"/>
    </row>
    <row r="22" spans="1:4" ht="16" thickBot="1"/>
    <row r="23" spans="1:4" ht="16" thickBot="1">
      <c r="A23" s="36" t="s">
        <v>60</v>
      </c>
      <c r="B23" s="37" t="s">
        <v>61</v>
      </c>
      <c r="C23" s="37" t="s">
        <v>62</v>
      </c>
      <c r="D23" s="37" t="s">
        <v>44</v>
      </c>
    </row>
    <row r="24" spans="1:4" ht="16" thickBot="1">
      <c r="A24" s="38" t="s">
        <v>45</v>
      </c>
      <c r="B24" s="39" t="s">
        <v>63</v>
      </c>
      <c r="C24" s="42">
        <v>8.3299999999999999E-2</v>
      </c>
      <c r="D24" s="43">
        <f>C24*C16</f>
        <v>0</v>
      </c>
    </row>
    <row r="25" spans="1:4" ht="16" thickBot="1">
      <c r="A25" s="38" t="s">
        <v>47</v>
      </c>
      <c r="B25" s="39" t="s">
        <v>64</v>
      </c>
      <c r="C25" s="42">
        <v>0.1111</v>
      </c>
      <c r="D25" s="44">
        <f>C25*C16</f>
        <v>0</v>
      </c>
    </row>
    <row r="26" spans="1:4" ht="16" thickBot="1">
      <c r="A26" s="574" t="s">
        <v>57</v>
      </c>
      <c r="B26" s="575"/>
      <c r="C26" s="42"/>
      <c r="D26" s="45">
        <f>SUM(D24:D25)</f>
        <v>0</v>
      </c>
    </row>
    <row r="29" spans="1:4" ht="32.25" customHeight="1">
      <c r="A29" s="577" t="s">
        <v>65</v>
      </c>
      <c r="B29" s="577"/>
      <c r="C29" s="577"/>
      <c r="D29" s="577"/>
    </row>
    <row r="30" spans="1:4" ht="16" thickBot="1"/>
    <row r="31" spans="1:4" ht="16" thickBot="1">
      <c r="A31" s="36" t="s">
        <v>66</v>
      </c>
      <c r="B31" s="37" t="s">
        <v>67</v>
      </c>
      <c r="C31" s="37" t="s">
        <v>62</v>
      </c>
      <c r="D31" s="37" t="s">
        <v>44</v>
      </c>
    </row>
    <row r="32" spans="1:4" ht="16" thickBot="1">
      <c r="A32" s="38" t="s">
        <v>45</v>
      </c>
      <c r="B32" s="39" t="s">
        <v>68</v>
      </c>
      <c r="C32" s="42">
        <v>0.2</v>
      </c>
      <c r="D32" s="46">
        <f>C32*(C16+D26+C101)</f>
        <v>0</v>
      </c>
    </row>
    <row r="33" spans="1:4" ht="16" thickBot="1">
      <c r="A33" s="38" t="s">
        <v>47</v>
      </c>
      <c r="B33" s="39" t="s">
        <v>69</v>
      </c>
      <c r="C33" s="42">
        <v>2.5000000000000001E-2</v>
      </c>
      <c r="D33" s="46">
        <f>C33*(C16+D26+C101)</f>
        <v>0</v>
      </c>
    </row>
    <row r="34" spans="1:4" ht="16" thickBot="1">
      <c r="A34" s="38" t="s">
        <v>49</v>
      </c>
      <c r="B34" s="39" t="s">
        <v>70</v>
      </c>
      <c r="C34" s="602">
        <v>0.03</v>
      </c>
      <c r="D34" s="46">
        <f>C34*(C16+D26+C101)</f>
        <v>0</v>
      </c>
    </row>
    <row r="35" spans="1:4" ht="16" thickBot="1">
      <c r="A35" s="38" t="s">
        <v>51</v>
      </c>
      <c r="B35" s="39" t="s">
        <v>71</v>
      </c>
      <c r="C35" s="42">
        <v>1.4999999999999999E-2</v>
      </c>
      <c r="D35" s="46">
        <f>C35*(C16+D26+C101)</f>
        <v>0</v>
      </c>
    </row>
    <row r="36" spans="1:4" ht="16" thickBot="1">
      <c r="A36" s="38" t="s">
        <v>53</v>
      </c>
      <c r="B36" s="39" t="s">
        <v>72</v>
      </c>
      <c r="C36" s="42">
        <v>0.01</v>
      </c>
      <c r="D36" s="46">
        <f>C36*(C16+D26+C101)</f>
        <v>0</v>
      </c>
    </row>
    <row r="37" spans="1:4" ht="16" thickBot="1">
      <c r="A37" s="38" t="s">
        <v>73</v>
      </c>
      <c r="B37" s="39" t="s">
        <v>74</v>
      </c>
      <c r="C37" s="42">
        <v>6.0000000000000001E-3</v>
      </c>
      <c r="D37" s="46">
        <f>C37*(C16+D26+C101)</f>
        <v>0</v>
      </c>
    </row>
    <row r="38" spans="1:4" ht="16" thickBot="1">
      <c r="A38" s="38" t="s">
        <v>55</v>
      </c>
      <c r="B38" s="39" t="s">
        <v>75</v>
      </c>
      <c r="C38" s="42">
        <v>2E-3</v>
      </c>
      <c r="D38" s="46">
        <f>C38*(C16+D26+C101)</f>
        <v>0</v>
      </c>
    </row>
    <row r="39" spans="1:4" ht="16" thickBot="1">
      <c r="A39" s="38" t="s">
        <v>76</v>
      </c>
      <c r="B39" s="39" t="s">
        <v>77</v>
      </c>
      <c r="C39" s="42">
        <v>0.08</v>
      </c>
      <c r="D39" s="46">
        <f>C39*(C16+D26+C101)</f>
        <v>0</v>
      </c>
    </row>
    <row r="40" spans="1:4" ht="16" thickBot="1">
      <c r="A40" s="574" t="s">
        <v>78</v>
      </c>
      <c r="B40" s="575"/>
      <c r="C40" s="48">
        <f>SUM(C32:C39)</f>
        <v>0.36800000000000005</v>
      </c>
      <c r="D40" s="49">
        <f>SUM(D32:D39)</f>
        <v>0</v>
      </c>
    </row>
    <row r="43" spans="1:4">
      <c r="A43" s="576" t="s">
        <v>79</v>
      </c>
      <c r="B43" s="576"/>
      <c r="C43" s="576"/>
    </row>
    <row r="44" spans="1:4" ht="16" thickBot="1"/>
    <row r="45" spans="1:4" ht="16" thickBot="1">
      <c r="A45" s="36" t="s">
        <v>80</v>
      </c>
      <c r="B45" s="37" t="s">
        <v>81</v>
      </c>
      <c r="C45" s="37" t="s">
        <v>44</v>
      </c>
    </row>
    <row r="46" spans="1:4" ht="16" thickBot="1">
      <c r="A46" s="38" t="s">
        <v>45</v>
      </c>
      <c r="B46" s="39" t="s">
        <v>82</v>
      </c>
      <c r="C46" s="40"/>
    </row>
    <row r="47" spans="1:4" ht="16" thickBot="1">
      <c r="A47" s="38" t="s">
        <v>47</v>
      </c>
      <c r="B47" s="39" t="s">
        <v>83</v>
      </c>
      <c r="C47" s="40"/>
    </row>
    <row r="48" spans="1:4" ht="16" thickBot="1">
      <c r="A48" s="38" t="s">
        <v>49</v>
      </c>
      <c r="B48" s="39" t="s">
        <v>84</v>
      </c>
      <c r="C48" s="40"/>
    </row>
    <row r="49" spans="1:4" ht="16" thickBot="1">
      <c r="A49" s="38" t="s">
        <v>51</v>
      </c>
      <c r="B49" s="39" t="s">
        <v>56</v>
      </c>
      <c r="C49" s="40"/>
    </row>
    <row r="50" spans="1:4" ht="16" thickBot="1">
      <c r="A50" s="574" t="s">
        <v>57</v>
      </c>
      <c r="B50" s="575"/>
      <c r="C50" s="58">
        <f>SUM(C46:C49)</f>
        <v>0</v>
      </c>
    </row>
    <row r="53" spans="1:4">
      <c r="A53" s="576" t="s">
        <v>85</v>
      </c>
      <c r="B53" s="576"/>
      <c r="C53" s="576"/>
    </row>
    <row r="54" spans="1:4" ht="16" thickBot="1"/>
    <row r="55" spans="1:4" ht="16" thickBot="1">
      <c r="A55" s="36">
        <v>2</v>
      </c>
      <c r="B55" s="37" t="s">
        <v>86</v>
      </c>
      <c r="C55" s="37" t="s">
        <v>44</v>
      </c>
    </row>
    <row r="56" spans="1:4" ht="16" thickBot="1">
      <c r="A56" s="38" t="s">
        <v>60</v>
      </c>
      <c r="B56" s="39" t="s">
        <v>61</v>
      </c>
      <c r="C56" s="46">
        <f>D26</f>
        <v>0</v>
      </c>
    </row>
    <row r="57" spans="1:4" ht="16" thickBot="1">
      <c r="A57" s="38" t="s">
        <v>66</v>
      </c>
      <c r="B57" s="39" t="s">
        <v>67</v>
      </c>
      <c r="C57" s="46">
        <f>D40</f>
        <v>0</v>
      </c>
    </row>
    <row r="58" spans="1:4" ht="16" thickBot="1">
      <c r="A58" s="38" t="s">
        <v>80</v>
      </c>
      <c r="B58" s="39" t="s">
        <v>81</v>
      </c>
      <c r="C58" s="46">
        <f>C50</f>
        <v>0</v>
      </c>
    </row>
    <row r="59" spans="1:4" ht="16" thickBot="1">
      <c r="A59" s="574" t="s">
        <v>57</v>
      </c>
      <c r="B59" s="575"/>
      <c r="C59" s="49">
        <f>SUM(C56:C58)</f>
        <v>0</v>
      </c>
    </row>
    <row r="60" spans="1:4">
      <c r="A60" s="50"/>
    </row>
    <row r="62" spans="1:4">
      <c r="A62" s="569" t="s">
        <v>87</v>
      </c>
      <c r="B62" s="569"/>
      <c r="C62" s="569"/>
      <c r="D62" s="569"/>
    </row>
    <row r="63" spans="1:4" ht="16" thickBot="1"/>
    <row r="64" spans="1:4" ht="16" thickBot="1">
      <c r="A64" s="36">
        <v>3</v>
      </c>
      <c r="B64" s="37" t="s">
        <v>88</v>
      </c>
      <c r="C64" s="37" t="s">
        <v>62</v>
      </c>
      <c r="D64" s="37" t="s">
        <v>44</v>
      </c>
    </row>
    <row r="65" spans="1:4" ht="16" thickBot="1">
      <c r="A65" s="38" t="s">
        <v>45</v>
      </c>
      <c r="B65" s="51" t="s">
        <v>89</v>
      </c>
      <c r="C65" s="52">
        <v>4.1700000000000001E-3</v>
      </c>
      <c r="D65" s="53">
        <f>C65*C16</f>
        <v>0</v>
      </c>
    </row>
    <row r="66" spans="1:4" ht="16" thickBot="1">
      <c r="A66" s="38" t="s">
        <v>47</v>
      </c>
      <c r="B66" s="51" t="s">
        <v>90</v>
      </c>
      <c r="C66" s="52">
        <v>3.3E-4</v>
      </c>
      <c r="D66" s="54">
        <f>C66*C16</f>
        <v>0</v>
      </c>
    </row>
    <row r="67" spans="1:4" ht="16" thickBot="1">
      <c r="A67" s="38" t="s">
        <v>49</v>
      </c>
      <c r="B67" s="51" t="s">
        <v>91</v>
      </c>
      <c r="C67" s="52">
        <v>1.6000000000000001E-3</v>
      </c>
      <c r="D67" s="53">
        <f>C67*C16</f>
        <v>0</v>
      </c>
    </row>
    <row r="68" spans="1:4" ht="16" thickBot="1">
      <c r="A68" s="38" t="s">
        <v>51</v>
      </c>
      <c r="B68" s="51" t="s">
        <v>92</v>
      </c>
      <c r="C68" s="225">
        <v>1.9439999999999999E-2</v>
      </c>
      <c r="D68" s="54">
        <f>C68*C16</f>
        <v>0</v>
      </c>
    </row>
    <row r="69" spans="1:4" ht="16" thickBot="1">
      <c r="A69" s="38" t="s">
        <v>53</v>
      </c>
      <c r="B69" s="51" t="s">
        <v>93</v>
      </c>
      <c r="C69" s="52">
        <f>C40*C68</f>
        <v>7.1539200000000002E-3</v>
      </c>
      <c r="D69" s="53">
        <f>C69*C16</f>
        <v>0</v>
      </c>
    </row>
    <row r="70" spans="1:4" ht="16" thickBot="1">
      <c r="A70" s="38" t="s">
        <v>73</v>
      </c>
      <c r="B70" s="51" t="s">
        <v>94</v>
      </c>
      <c r="C70" s="52">
        <v>3.2000000000000001E-2</v>
      </c>
      <c r="D70" s="53">
        <f>C70*C16</f>
        <v>0</v>
      </c>
    </row>
    <row r="71" spans="1:4" ht="16" thickBot="1">
      <c r="A71" s="574" t="s">
        <v>57</v>
      </c>
      <c r="B71" s="575"/>
      <c r="C71" s="55"/>
      <c r="D71" s="145">
        <f>SUM(D65:D70)</f>
        <v>0</v>
      </c>
    </row>
    <row r="74" spans="1:4">
      <c r="A74" s="569" t="s">
        <v>95</v>
      </c>
      <c r="B74" s="569"/>
      <c r="C74" s="569"/>
      <c r="D74" s="569"/>
    </row>
    <row r="77" spans="1:4">
      <c r="A77" s="569" t="s">
        <v>96</v>
      </c>
      <c r="B77" s="569"/>
      <c r="C77" s="569"/>
      <c r="D77" s="569"/>
    </row>
    <row r="78" spans="1:4" ht="16" thickBot="1">
      <c r="A78" s="41"/>
    </row>
    <row r="79" spans="1:4" ht="16" thickBot="1">
      <c r="A79" s="36" t="s">
        <v>97</v>
      </c>
      <c r="B79" s="37" t="s">
        <v>98</v>
      </c>
      <c r="C79" s="37" t="s">
        <v>62</v>
      </c>
      <c r="D79" s="37" t="s">
        <v>44</v>
      </c>
    </row>
    <row r="80" spans="1:4" ht="16" thickBot="1">
      <c r="A80" s="38" t="s">
        <v>45</v>
      </c>
      <c r="B80" s="39" t="s">
        <v>99</v>
      </c>
      <c r="C80" s="52">
        <v>9.2599999999999991E-3</v>
      </c>
      <c r="D80" s="53">
        <f>C80*C16</f>
        <v>0</v>
      </c>
    </row>
    <row r="81" spans="1:4" ht="16" thickBot="1">
      <c r="A81" s="38" t="s">
        <v>47</v>
      </c>
      <c r="B81" s="39" t="s">
        <v>98</v>
      </c>
      <c r="C81" s="52">
        <v>5.5599999999999998E-3</v>
      </c>
      <c r="D81" s="54">
        <f>C81*C16</f>
        <v>0</v>
      </c>
    </row>
    <row r="82" spans="1:4" ht="16" thickBot="1">
      <c r="A82" s="38" t="s">
        <v>49</v>
      </c>
      <c r="B82" s="39" t="s">
        <v>100</v>
      </c>
      <c r="C82" s="52">
        <v>2.7999999999999998E-4</v>
      </c>
      <c r="D82" s="53">
        <f>C82*C16</f>
        <v>0</v>
      </c>
    </row>
    <row r="83" spans="1:4" ht="16" thickBot="1">
      <c r="A83" s="38" t="s">
        <v>51</v>
      </c>
      <c r="B83" s="39" t="s">
        <v>101</v>
      </c>
      <c r="C83" s="52">
        <v>1.9000000000000001E-4</v>
      </c>
      <c r="D83" s="54">
        <f>C83*C16</f>
        <v>0</v>
      </c>
    </row>
    <row r="84" spans="1:4" ht="16" thickBot="1">
      <c r="A84" s="38" t="s">
        <v>53</v>
      </c>
      <c r="B84" s="39" t="s">
        <v>102</v>
      </c>
      <c r="C84" s="52">
        <v>5.5999999999999995E-4</v>
      </c>
      <c r="D84" s="53">
        <f>C84*C16</f>
        <v>0</v>
      </c>
    </row>
    <row r="85" spans="1:4" ht="16" thickBot="1">
      <c r="A85" s="38" t="s">
        <v>73</v>
      </c>
      <c r="B85" s="39" t="s">
        <v>56</v>
      </c>
      <c r="C85" s="52"/>
      <c r="D85" s="53">
        <f>C85*C16</f>
        <v>0</v>
      </c>
    </row>
    <row r="86" spans="1:4" ht="16" thickBot="1">
      <c r="A86" s="574" t="s">
        <v>78</v>
      </c>
      <c r="B86" s="575"/>
      <c r="C86" s="55">
        <f>SUM(C80:C85)</f>
        <v>1.585E-2</v>
      </c>
      <c r="D86" s="144">
        <f>SUM(D80:D85)</f>
        <v>0</v>
      </c>
    </row>
    <row r="89" spans="1:4">
      <c r="A89" s="576" t="s">
        <v>103</v>
      </c>
      <c r="B89" s="576"/>
      <c r="C89" s="576"/>
    </row>
    <row r="90" spans="1:4" ht="16" thickBot="1">
      <c r="A90" s="41"/>
    </row>
    <row r="91" spans="1:4" ht="16" thickBot="1">
      <c r="A91" s="36" t="s">
        <v>104</v>
      </c>
      <c r="B91" s="37" t="s">
        <v>105</v>
      </c>
      <c r="C91" s="37" t="s">
        <v>44</v>
      </c>
    </row>
    <row r="92" spans="1:4" ht="16" thickBot="1">
      <c r="A92" s="38" t="s">
        <v>45</v>
      </c>
      <c r="B92" s="39" t="s">
        <v>106</v>
      </c>
      <c r="C92" s="40">
        <v>0</v>
      </c>
    </row>
    <row r="93" spans="1:4" ht="16" thickBot="1">
      <c r="A93" s="574" t="s">
        <v>57</v>
      </c>
      <c r="B93" s="575"/>
      <c r="C93" s="56"/>
    </row>
    <row r="96" spans="1:4">
      <c r="A96" s="576" t="s">
        <v>107</v>
      </c>
      <c r="B96" s="576"/>
      <c r="C96" s="576"/>
    </row>
    <row r="97" spans="1:3" ht="16" thickBot="1">
      <c r="A97" s="41"/>
    </row>
    <row r="98" spans="1:3" ht="16" thickBot="1">
      <c r="A98" s="36">
        <v>4</v>
      </c>
      <c r="B98" s="37" t="s">
        <v>108</v>
      </c>
      <c r="C98" s="37" t="s">
        <v>44</v>
      </c>
    </row>
    <row r="99" spans="1:3" ht="16" thickBot="1">
      <c r="A99" s="38" t="s">
        <v>97</v>
      </c>
      <c r="B99" s="39" t="s">
        <v>98</v>
      </c>
      <c r="C99" s="40">
        <f>D86</f>
        <v>0</v>
      </c>
    </row>
    <row r="100" spans="1:3" ht="16" thickBot="1">
      <c r="A100" s="38" t="s">
        <v>104</v>
      </c>
      <c r="B100" s="39" t="s">
        <v>105</v>
      </c>
      <c r="C100" s="40">
        <v>0</v>
      </c>
    </row>
    <row r="101" spans="1:3" ht="16" thickBot="1">
      <c r="A101" s="574" t="s">
        <v>57</v>
      </c>
      <c r="B101" s="575"/>
      <c r="C101" s="40">
        <f>SUM(C99:C100)</f>
        <v>0</v>
      </c>
    </row>
    <row r="104" spans="1:3">
      <c r="A104" s="569" t="s">
        <v>109</v>
      </c>
      <c r="B104" s="569"/>
      <c r="C104" s="569"/>
    </row>
    <row r="105" spans="1:3" ht="16" thickBot="1"/>
    <row r="106" spans="1:3" ht="16" thickBot="1">
      <c r="A106" s="36">
        <v>5</v>
      </c>
      <c r="B106" s="57" t="s">
        <v>110</v>
      </c>
      <c r="C106" s="37" t="s">
        <v>44</v>
      </c>
    </row>
    <row r="107" spans="1:3" ht="16" thickBot="1">
      <c r="A107" s="38" t="s">
        <v>45</v>
      </c>
      <c r="B107" s="39" t="s">
        <v>111</v>
      </c>
      <c r="C107" s="211">
        <f>ASG!C107</f>
        <v>0</v>
      </c>
    </row>
    <row r="108" spans="1:3" ht="16" thickBot="1">
      <c r="A108" s="38" t="s">
        <v>47</v>
      </c>
      <c r="B108" s="39" t="s">
        <v>112</v>
      </c>
      <c r="C108" s="211">
        <f>ASG!C108</f>
        <v>0</v>
      </c>
    </row>
    <row r="109" spans="1:3" ht="16" thickBot="1">
      <c r="A109" s="38" t="s">
        <v>49</v>
      </c>
      <c r="B109" s="39" t="s">
        <v>113</v>
      </c>
      <c r="C109" s="211">
        <f>ASG!C109</f>
        <v>0</v>
      </c>
    </row>
    <row r="110" spans="1:3" ht="16" thickBot="1">
      <c r="A110" s="38" t="s">
        <v>51</v>
      </c>
      <c r="B110" s="39" t="s">
        <v>114</v>
      </c>
      <c r="C110" s="211">
        <f>ASG!C110</f>
        <v>0</v>
      </c>
    </row>
    <row r="111" spans="1:3" ht="16" thickBot="1">
      <c r="A111" s="574" t="s">
        <v>78</v>
      </c>
      <c r="B111" s="575"/>
      <c r="C111" s="58">
        <f>SUM(C107:C110)</f>
        <v>0</v>
      </c>
    </row>
    <row r="114" spans="1:4">
      <c r="A114" s="569" t="s">
        <v>115</v>
      </c>
      <c r="B114" s="569"/>
      <c r="C114" s="569"/>
      <c r="D114" s="569"/>
    </row>
    <row r="115" spans="1:4" ht="16" thickBot="1"/>
    <row r="116" spans="1:4" ht="16" thickBot="1">
      <c r="A116" s="36">
        <v>6</v>
      </c>
      <c r="B116" s="57" t="s">
        <v>116</v>
      </c>
      <c r="C116" s="37" t="s">
        <v>62</v>
      </c>
      <c r="D116" s="37" t="s">
        <v>44</v>
      </c>
    </row>
    <row r="117" spans="1:4" ht="16" thickBot="1">
      <c r="A117" s="38" t="s">
        <v>45</v>
      </c>
      <c r="B117" s="39" t="s">
        <v>117</v>
      </c>
      <c r="C117" s="147">
        <f>ASG!$C$117</f>
        <v>0.03</v>
      </c>
      <c r="D117" s="40">
        <f>(C137)*C117</f>
        <v>0</v>
      </c>
    </row>
    <row r="118" spans="1:4" ht="16" thickBot="1">
      <c r="A118" s="38" t="s">
        <v>47</v>
      </c>
      <c r="B118" s="39" t="s">
        <v>118</v>
      </c>
      <c r="C118" s="147">
        <f>ASG!$C$118</f>
        <v>6.7900000000000002E-2</v>
      </c>
      <c r="D118" s="40">
        <f>(C137+D117)*C118</f>
        <v>0</v>
      </c>
    </row>
    <row r="119" spans="1:4" ht="16" thickBot="1">
      <c r="A119" s="38"/>
      <c r="B119" s="59" t="s">
        <v>119</v>
      </c>
      <c r="C119" s="52">
        <f>SUM(C117:C118)</f>
        <v>9.7900000000000001E-2</v>
      </c>
      <c r="D119" s="40">
        <f>SUM(D117:D118)</f>
        <v>0</v>
      </c>
    </row>
    <row r="120" spans="1:4" ht="16" thickBot="1">
      <c r="A120" s="38" t="s">
        <v>49</v>
      </c>
      <c r="B120" s="39" t="s">
        <v>120</v>
      </c>
      <c r="C120" s="150"/>
      <c r="D120" s="150"/>
    </row>
    <row r="121" spans="1:4" ht="16" thickBot="1">
      <c r="A121" s="38"/>
      <c r="B121" s="39" t="s">
        <v>121</v>
      </c>
      <c r="C121" s="52"/>
      <c r="D121" s="149"/>
    </row>
    <row r="122" spans="1:4" ht="16" thickBot="1">
      <c r="A122" s="38"/>
      <c r="B122" s="39" t="s">
        <v>122</v>
      </c>
      <c r="C122" s="147">
        <v>6.4999999999999997E-3</v>
      </c>
      <c r="D122" s="40">
        <f>$C$139*C122</f>
        <v>0</v>
      </c>
    </row>
    <row r="123" spans="1:4" ht="16" thickBot="1">
      <c r="A123" s="38"/>
      <c r="B123" s="39" t="s">
        <v>123</v>
      </c>
      <c r="C123" s="147">
        <v>0.03</v>
      </c>
      <c r="D123" s="40">
        <f>$C$139*C123</f>
        <v>0</v>
      </c>
    </row>
    <row r="124" spans="1:4" ht="16" thickBot="1">
      <c r="A124" s="38"/>
      <c r="B124" s="39" t="s">
        <v>124</v>
      </c>
      <c r="C124" s="55"/>
      <c r="D124" s="40"/>
    </row>
    <row r="125" spans="1:4" ht="16" thickBot="1">
      <c r="A125" s="38"/>
      <c r="B125" s="39" t="s">
        <v>236</v>
      </c>
      <c r="C125" s="55">
        <v>0.05</v>
      </c>
      <c r="D125" s="40">
        <f>$C$139*C125</f>
        <v>0</v>
      </c>
    </row>
    <row r="126" spans="1:4" ht="16" thickBot="1">
      <c r="A126" s="574" t="s">
        <v>78</v>
      </c>
      <c r="B126" s="575"/>
      <c r="C126" s="60">
        <f>C122+C123+C125</f>
        <v>8.6499999999999994E-2</v>
      </c>
      <c r="D126" s="148">
        <f>(C137+D117+D118)/(1-C126)-(C137+D117+D118)</f>
        <v>0</v>
      </c>
    </row>
    <row r="129" spans="1:9">
      <c r="A129" s="569" t="s">
        <v>125</v>
      </c>
      <c r="B129" s="569"/>
      <c r="C129" s="569"/>
    </row>
    <row r="130" spans="1:9" ht="16" thickBot="1"/>
    <row r="131" spans="1:9" ht="16" thickBot="1">
      <c r="A131" s="36"/>
      <c r="B131" s="37" t="s">
        <v>126</v>
      </c>
      <c r="C131" s="37" t="s">
        <v>44</v>
      </c>
    </row>
    <row r="132" spans="1:9" ht="16" thickBot="1">
      <c r="A132" s="61" t="s">
        <v>45</v>
      </c>
      <c r="B132" s="39" t="s">
        <v>42</v>
      </c>
      <c r="C132" s="62">
        <f>C16</f>
        <v>0</v>
      </c>
    </row>
    <row r="133" spans="1:9" ht="16" thickBot="1">
      <c r="A133" s="61" t="s">
        <v>47</v>
      </c>
      <c r="B133" s="39" t="s">
        <v>58</v>
      </c>
      <c r="C133" s="62">
        <f>C59</f>
        <v>0</v>
      </c>
    </row>
    <row r="134" spans="1:9" ht="16" thickBot="1">
      <c r="A134" s="61" t="s">
        <v>49</v>
      </c>
      <c r="B134" s="39" t="s">
        <v>87</v>
      </c>
      <c r="C134" s="62">
        <f>D71</f>
        <v>0</v>
      </c>
    </row>
    <row r="135" spans="1:9" ht="16" thickBot="1">
      <c r="A135" s="61" t="s">
        <v>51</v>
      </c>
      <c r="B135" s="39" t="s">
        <v>95</v>
      </c>
      <c r="C135" s="62">
        <f>C101</f>
        <v>0</v>
      </c>
    </row>
    <row r="136" spans="1:9" ht="16" thickBot="1">
      <c r="A136" s="61" t="s">
        <v>53</v>
      </c>
      <c r="B136" s="39" t="s">
        <v>109</v>
      </c>
      <c r="C136" s="62">
        <f>C111</f>
        <v>0</v>
      </c>
    </row>
    <row r="137" spans="1:9" ht="16" thickBot="1">
      <c r="A137" s="574" t="s">
        <v>127</v>
      </c>
      <c r="B137" s="575"/>
      <c r="C137" s="62">
        <f>SUM(C132:C136)</f>
        <v>0</v>
      </c>
    </row>
    <row r="138" spans="1:9" ht="16" thickBot="1">
      <c r="A138" s="61" t="s">
        <v>73</v>
      </c>
      <c r="B138" s="39" t="s">
        <v>128</v>
      </c>
      <c r="C138" s="62">
        <f>D119+D126</f>
        <v>0</v>
      </c>
    </row>
    <row r="139" spans="1:9" ht="16" thickBot="1">
      <c r="A139" s="574" t="s">
        <v>129</v>
      </c>
      <c r="B139" s="575"/>
      <c r="C139" s="63">
        <f>ROUND(SUM(C137:C138),2)</f>
        <v>0</v>
      </c>
    </row>
    <row r="140" spans="1:9" ht="16" thickBot="1"/>
    <row r="141" spans="1:9">
      <c r="A141" s="64" t="s">
        <v>130</v>
      </c>
      <c r="B141" s="65" t="s">
        <v>131</v>
      </c>
      <c r="C141" s="66">
        <f>C126</f>
        <v>8.6499999999999994E-2</v>
      </c>
      <c r="D141" s="67"/>
      <c r="E141" s="67"/>
      <c r="F141" s="67"/>
      <c r="G141" s="67"/>
      <c r="H141" s="68"/>
      <c r="I141" s="69"/>
    </row>
    <row r="142" spans="1:9">
      <c r="A142" s="70"/>
      <c r="B142" s="67">
        <v>100</v>
      </c>
      <c r="C142" s="71"/>
      <c r="D142" s="67"/>
      <c r="E142" s="67"/>
      <c r="F142" s="67"/>
      <c r="G142" s="67"/>
      <c r="H142" s="68"/>
      <c r="I142" s="69"/>
    </row>
    <row r="143" spans="1:9">
      <c r="A143" s="72"/>
      <c r="B143" s="73"/>
      <c r="C143" s="74"/>
      <c r="D143" s="73"/>
      <c r="E143" s="73"/>
      <c r="F143" s="73"/>
      <c r="G143" s="73"/>
      <c r="H143" s="73"/>
      <c r="I143" s="75"/>
    </row>
    <row r="144" spans="1:9">
      <c r="A144" s="70" t="s">
        <v>132</v>
      </c>
      <c r="B144" s="67" t="s">
        <v>133</v>
      </c>
      <c r="C144" s="76">
        <f>SUM(C137+D117+D118)</f>
        <v>0</v>
      </c>
      <c r="D144" s="67"/>
      <c r="E144" s="67"/>
      <c r="F144" s="67"/>
      <c r="G144" s="67"/>
      <c r="H144" s="68"/>
      <c r="I144" s="77"/>
    </row>
    <row r="145" spans="1:9">
      <c r="A145" s="72"/>
      <c r="B145" s="73"/>
      <c r="C145" s="74"/>
      <c r="D145" s="73"/>
      <c r="E145" s="73"/>
      <c r="F145" s="73"/>
      <c r="G145" s="73"/>
      <c r="H145" s="73"/>
      <c r="I145" s="78"/>
    </row>
    <row r="146" spans="1:9">
      <c r="A146" s="70" t="s">
        <v>134</v>
      </c>
      <c r="B146" s="67" t="s">
        <v>135</v>
      </c>
      <c r="C146" s="79">
        <f>(C144/(1-C126))</f>
        <v>0</v>
      </c>
      <c r="D146" s="67"/>
      <c r="E146" s="67"/>
      <c r="F146" s="67"/>
      <c r="G146" s="67"/>
      <c r="H146" s="68"/>
      <c r="I146" s="77"/>
    </row>
    <row r="147" spans="1:9">
      <c r="A147" s="72"/>
      <c r="B147" s="73"/>
      <c r="C147" s="74"/>
      <c r="D147" s="73"/>
      <c r="E147" s="73"/>
      <c r="F147" s="73"/>
      <c r="G147" s="73"/>
      <c r="H147" s="73"/>
      <c r="I147" s="75"/>
    </row>
    <row r="148" spans="1:9" ht="16" thickBot="1">
      <c r="A148" s="80"/>
      <c r="B148" s="81" t="s">
        <v>136</v>
      </c>
      <c r="C148" s="82">
        <f>C146-C144</f>
        <v>0</v>
      </c>
      <c r="D148" s="67"/>
      <c r="E148" s="67"/>
      <c r="F148" s="67"/>
      <c r="G148" s="67"/>
      <c r="H148" s="68"/>
      <c r="I148" s="69"/>
    </row>
  </sheetData>
  <mergeCells count="32">
    <mergeCell ref="A1:D1"/>
    <mergeCell ref="A2:D2"/>
    <mergeCell ref="A3:D3"/>
    <mergeCell ref="A4:D4"/>
    <mergeCell ref="A5:C5"/>
    <mergeCell ref="A6:C6"/>
    <mergeCell ref="A16:B16"/>
    <mergeCell ref="A19:D19"/>
    <mergeCell ref="A21:D21"/>
    <mergeCell ref="A26:B26"/>
    <mergeCell ref="A29:D29"/>
    <mergeCell ref="A40:B40"/>
    <mergeCell ref="A43:C43"/>
    <mergeCell ref="A50:B50"/>
    <mergeCell ref="A53:C53"/>
    <mergeCell ref="A59:B59"/>
    <mergeCell ref="A62:D62"/>
    <mergeCell ref="A71:B71"/>
    <mergeCell ref="A74:D74"/>
    <mergeCell ref="A77:D77"/>
    <mergeCell ref="A86:B86"/>
    <mergeCell ref="A89:C89"/>
    <mergeCell ref="A93:B93"/>
    <mergeCell ref="A96:C96"/>
    <mergeCell ref="A137:B137"/>
    <mergeCell ref="A139:B139"/>
    <mergeCell ref="A101:B101"/>
    <mergeCell ref="A104:C104"/>
    <mergeCell ref="A111:B111"/>
    <mergeCell ref="A114:D114"/>
    <mergeCell ref="A126:B126"/>
    <mergeCell ref="A129:C129"/>
  </mergeCells>
  <pageMargins left="0.511811024" right="0.511811024" top="0.78740157499999996" bottom="0.78740157499999996" header="0.31496062000000002" footer="0.31496062000000002"/>
  <pageSetup paperSize="9" scale="75" orientation="portrait" r:id="rId1"/>
  <rowBreaks count="2" manualBreakCount="2">
    <brk id="52" max="16383" man="1"/>
    <brk id="11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144"/>
  <sheetViews>
    <sheetView view="pageBreakPreview" zoomScale="85" zoomScaleNormal="85" zoomScaleSheetLayoutView="85" workbookViewId="0">
      <selection activeCell="F92" sqref="F92:M92"/>
    </sheetView>
  </sheetViews>
  <sheetFormatPr defaultRowHeight="14.5"/>
  <cols>
    <col min="2" max="2" width="46" customWidth="1"/>
    <col min="3" max="3" width="9.81640625" customWidth="1"/>
    <col min="4" max="4" width="4.26953125" customWidth="1"/>
    <col min="5" max="5" width="8.1796875" customWidth="1"/>
    <col min="6" max="6" width="6.81640625" customWidth="1"/>
    <col min="7" max="7" width="5.1796875" customWidth="1"/>
    <col min="8" max="8" width="8.453125" customWidth="1"/>
    <col min="10" max="10" width="5.7265625" customWidth="1"/>
    <col min="12" max="12" width="16.7265625" customWidth="1"/>
    <col min="13" max="13" width="19.81640625" customWidth="1"/>
  </cols>
  <sheetData>
    <row r="1" spans="1:13" ht="15" thickTop="1">
      <c r="A1" s="519"/>
      <c r="B1" s="521"/>
      <c r="C1" s="521"/>
      <c r="D1" s="521"/>
      <c r="E1" s="522"/>
      <c r="F1" s="527"/>
      <c r="G1" s="528"/>
      <c r="H1" s="528"/>
      <c r="I1" s="528"/>
      <c r="J1" s="528"/>
      <c r="K1" s="528"/>
      <c r="L1" s="528"/>
      <c r="M1" s="529"/>
    </row>
    <row r="2" spans="1:13" ht="31.5" customHeight="1">
      <c r="A2" s="468"/>
      <c r="B2" s="321" t="s">
        <v>169</v>
      </c>
      <c r="C2" s="321"/>
      <c r="D2" s="321"/>
      <c r="E2" s="322"/>
      <c r="F2" s="516" t="s">
        <v>474</v>
      </c>
      <c r="G2" s="517"/>
      <c r="H2" s="517"/>
      <c r="I2" s="517"/>
      <c r="J2" s="517"/>
      <c r="K2" s="517"/>
      <c r="L2" s="517"/>
      <c r="M2" s="518"/>
    </row>
    <row r="3" spans="1:13">
      <c r="A3" s="468"/>
      <c r="B3" s="523"/>
      <c r="C3" s="523"/>
      <c r="D3" s="523"/>
      <c r="E3" s="524"/>
      <c r="F3" s="513" t="s">
        <v>173</v>
      </c>
      <c r="G3" s="514"/>
      <c r="H3" s="514"/>
      <c r="I3" s="514"/>
      <c r="J3" s="514"/>
      <c r="K3" s="514"/>
      <c r="L3" s="514"/>
      <c r="M3" s="515"/>
    </row>
    <row r="4" spans="1:13" ht="31.5" customHeight="1">
      <c r="A4" s="468"/>
      <c r="B4" s="321" t="s">
        <v>170</v>
      </c>
      <c r="C4" s="321"/>
      <c r="D4" s="321"/>
      <c r="E4" s="322"/>
      <c r="F4" s="516" t="s">
        <v>469</v>
      </c>
      <c r="G4" s="517"/>
      <c r="H4" s="517"/>
      <c r="I4" s="517"/>
      <c r="J4" s="517"/>
      <c r="K4" s="517"/>
      <c r="L4" s="517"/>
      <c r="M4" s="518"/>
    </row>
    <row r="5" spans="1:13">
      <c r="A5" s="468"/>
      <c r="B5" s="525"/>
      <c r="C5" s="525"/>
      <c r="D5" s="525"/>
      <c r="E5" s="526"/>
      <c r="F5" s="516"/>
      <c r="G5" s="517"/>
      <c r="H5" s="517"/>
      <c r="I5" s="517"/>
      <c r="J5" s="517"/>
      <c r="K5" s="517"/>
      <c r="L5" s="517"/>
      <c r="M5" s="518"/>
    </row>
    <row r="6" spans="1:13" ht="15.75" customHeight="1">
      <c r="A6" s="468"/>
      <c r="B6" s="321" t="s">
        <v>171</v>
      </c>
      <c r="C6" s="321"/>
      <c r="D6" s="321"/>
      <c r="E6" s="322"/>
      <c r="F6" s="485" t="s">
        <v>470</v>
      </c>
      <c r="G6" s="486"/>
      <c r="H6" s="486"/>
      <c r="I6" s="486"/>
      <c r="J6" s="486"/>
      <c r="K6" s="486"/>
      <c r="L6" s="486"/>
      <c r="M6" s="487"/>
    </row>
    <row r="7" spans="1:13">
      <c r="A7" s="468"/>
      <c r="B7" s="523"/>
      <c r="C7" s="523"/>
      <c r="D7" s="523"/>
      <c r="E7" s="524"/>
      <c r="F7" s="317"/>
      <c r="G7" s="318"/>
      <c r="H7" s="318"/>
      <c r="I7" s="318"/>
      <c r="J7" s="318"/>
      <c r="K7" s="318"/>
      <c r="L7" s="318"/>
      <c r="M7" s="319"/>
    </row>
    <row r="8" spans="1:13">
      <c r="A8" s="468"/>
      <c r="B8" s="433"/>
      <c r="C8" s="433"/>
      <c r="D8" s="433"/>
      <c r="E8" s="434"/>
      <c r="F8" s="516" t="s">
        <v>476</v>
      </c>
      <c r="G8" s="517"/>
      <c r="H8" s="517"/>
      <c r="I8" s="517"/>
      <c r="J8" s="517"/>
      <c r="K8" s="517"/>
      <c r="L8" s="517"/>
      <c r="M8" s="518"/>
    </row>
    <row r="9" spans="1:13">
      <c r="A9" s="468"/>
      <c r="B9" s="433"/>
      <c r="C9" s="433"/>
      <c r="D9" s="433"/>
      <c r="E9" s="434"/>
      <c r="F9" s="317"/>
      <c r="G9" s="318"/>
      <c r="H9" s="318"/>
      <c r="I9" s="318"/>
      <c r="J9" s="318"/>
      <c r="K9" s="318"/>
      <c r="L9" s="318"/>
      <c r="M9" s="319"/>
    </row>
    <row r="10" spans="1:13" ht="15" customHeight="1">
      <c r="A10" s="468"/>
      <c r="B10" s="433"/>
      <c r="C10" s="433"/>
      <c r="D10" s="433"/>
      <c r="E10" s="434"/>
      <c r="F10" s="507"/>
      <c r="G10" s="508"/>
      <c r="H10" s="508"/>
      <c r="I10" s="508"/>
      <c r="J10" s="508"/>
      <c r="K10" s="508"/>
      <c r="L10" s="508"/>
      <c r="M10" s="509"/>
    </row>
    <row r="11" spans="1:13" ht="15" thickBot="1">
      <c r="A11" s="520"/>
      <c r="B11" s="291"/>
      <c r="C11" s="291"/>
      <c r="D11" s="291"/>
      <c r="E11" s="292"/>
      <c r="F11" s="510"/>
      <c r="G11" s="511"/>
      <c r="H11" s="511"/>
      <c r="I11" s="511"/>
      <c r="J11" s="511"/>
      <c r="K11" s="511"/>
      <c r="L11" s="511"/>
      <c r="M11" s="512"/>
    </row>
    <row r="12" spans="1:13" ht="136.5" customHeight="1" thickTop="1" thickBot="1">
      <c r="A12" s="513" t="s">
        <v>475</v>
      </c>
      <c r="B12" s="514"/>
      <c r="C12" s="514"/>
      <c r="D12" s="514"/>
      <c r="E12" s="515"/>
      <c r="F12" s="488" t="s">
        <v>178</v>
      </c>
      <c r="G12" s="489"/>
      <c r="H12" s="489"/>
      <c r="I12" s="489"/>
      <c r="J12" s="489"/>
      <c r="K12" s="489"/>
      <c r="L12" s="489"/>
      <c r="M12" s="490"/>
    </row>
    <row r="13" spans="1:13" ht="15" thickTop="1">
      <c r="A13" s="152"/>
      <c r="B13" s="152"/>
      <c r="C13" s="473"/>
      <c r="D13" s="474"/>
      <c r="E13" s="480"/>
      <c r="F13" s="474"/>
      <c r="G13" s="480"/>
      <c r="H13" s="474"/>
      <c r="I13" s="480" t="s">
        <v>185</v>
      </c>
      <c r="J13" s="473"/>
      <c r="K13" s="474"/>
      <c r="L13" s="480" t="s">
        <v>186</v>
      </c>
      <c r="M13" s="474"/>
    </row>
    <row r="14" spans="1:13">
      <c r="A14" s="153"/>
      <c r="B14" s="153"/>
      <c r="C14" s="475"/>
      <c r="D14" s="476"/>
      <c r="E14" s="481"/>
      <c r="F14" s="476"/>
      <c r="G14" s="481" t="s">
        <v>183</v>
      </c>
      <c r="H14" s="476"/>
      <c r="I14" s="481"/>
      <c r="J14" s="475"/>
      <c r="K14" s="476"/>
      <c r="L14" s="481"/>
      <c r="M14" s="476"/>
    </row>
    <row r="15" spans="1:13" ht="15" thickBot="1">
      <c r="A15" s="153" t="s">
        <v>179</v>
      </c>
      <c r="B15" s="153" t="s">
        <v>180</v>
      </c>
      <c r="C15" s="475" t="s">
        <v>181</v>
      </c>
      <c r="D15" s="476"/>
      <c r="E15" s="481" t="s">
        <v>182</v>
      </c>
      <c r="F15" s="476"/>
      <c r="G15" s="491" t="s">
        <v>184</v>
      </c>
      <c r="H15" s="492"/>
      <c r="I15" s="482"/>
      <c r="J15" s="483"/>
      <c r="K15" s="484"/>
      <c r="L15" s="482"/>
      <c r="M15" s="484"/>
    </row>
    <row r="16" spans="1:13" ht="15" thickTop="1">
      <c r="A16" s="154"/>
      <c r="B16" s="154"/>
      <c r="C16" s="477"/>
      <c r="D16" s="478"/>
      <c r="E16" s="481"/>
      <c r="F16" s="476"/>
      <c r="G16" s="493"/>
      <c r="H16" s="478"/>
      <c r="I16" s="480"/>
      <c r="J16" s="474"/>
      <c r="K16" s="112"/>
      <c r="L16" s="112"/>
      <c r="M16" s="112"/>
    </row>
    <row r="17" spans="1:13" ht="15" thickBot="1">
      <c r="A17" s="155"/>
      <c r="B17" s="155"/>
      <c r="C17" s="479"/>
      <c r="D17" s="472"/>
      <c r="E17" s="471"/>
      <c r="F17" s="472"/>
      <c r="G17" s="471"/>
      <c r="H17" s="472"/>
      <c r="I17" s="482" t="s">
        <v>187</v>
      </c>
      <c r="J17" s="484"/>
      <c r="K17" s="113" t="s">
        <v>57</v>
      </c>
      <c r="L17" s="113" t="s">
        <v>187</v>
      </c>
      <c r="M17" s="113" t="s">
        <v>57</v>
      </c>
    </row>
    <row r="18" spans="1:13" ht="91.5" thickTop="1">
      <c r="A18" s="110"/>
      <c r="B18" s="116" t="s">
        <v>188</v>
      </c>
      <c r="C18" s="497" t="s">
        <v>191</v>
      </c>
      <c r="D18" s="498"/>
      <c r="E18" s="497">
        <v>24</v>
      </c>
      <c r="F18" s="498"/>
      <c r="G18" s="505" t="s">
        <v>192</v>
      </c>
      <c r="H18" s="506"/>
      <c r="I18" s="458"/>
      <c r="J18" s="459"/>
      <c r="K18" s="453"/>
      <c r="L18" s="455"/>
      <c r="M18" s="462"/>
    </row>
    <row r="19" spans="1:13">
      <c r="A19" s="110"/>
      <c r="B19" s="116"/>
      <c r="C19" s="499"/>
      <c r="D19" s="500"/>
      <c r="E19" s="499"/>
      <c r="F19" s="500"/>
      <c r="G19" s="458"/>
      <c r="H19" s="459"/>
      <c r="I19" s="458"/>
      <c r="J19" s="459"/>
      <c r="K19" s="453"/>
      <c r="L19" s="456"/>
      <c r="M19" s="463"/>
    </row>
    <row r="20" spans="1:13">
      <c r="A20" s="114">
        <v>1</v>
      </c>
      <c r="B20" s="117" t="s">
        <v>189</v>
      </c>
      <c r="C20" s="499"/>
      <c r="D20" s="500"/>
      <c r="E20" s="499"/>
      <c r="F20" s="500"/>
      <c r="G20" s="458"/>
      <c r="H20" s="459"/>
      <c r="I20" s="458"/>
      <c r="J20" s="459"/>
      <c r="K20" s="453"/>
      <c r="L20" s="456"/>
      <c r="M20" s="463"/>
    </row>
    <row r="21" spans="1:13" ht="110.25" customHeight="1">
      <c r="A21" s="110"/>
      <c r="B21" s="118" t="s">
        <v>190</v>
      </c>
      <c r="C21" s="499"/>
      <c r="D21" s="500"/>
      <c r="E21" s="499"/>
      <c r="F21" s="500"/>
      <c r="G21" s="458"/>
      <c r="H21" s="459"/>
      <c r="I21" s="458"/>
      <c r="J21" s="459"/>
      <c r="K21" s="453"/>
      <c r="L21" s="456"/>
      <c r="M21" s="463"/>
    </row>
    <row r="22" spans="1:13">
      <c r="A22" s="115"/>
      <c r="B22" s="119"/>
      <c r="C22" s="499"/>
      <c r="D22" s="500"/>
      <c r="E22" s="499"/>
      <c r="F22" s="500"/>
      <c r="G22" s="458"/>
      <c r="H22" s="459"/>
      <c r="I22" s="458"/>
      <c r="J22" s="459"/>
      <c r="K22" s="453"/>
      <c r="L22" s="456"/>
      <c r="M22" s="463"/>
    </row>
    <row r="23" spans="1:13" ht="15" thickBot="1">
      <c r="A23" s="111"/>
      <c r="B23" s="120"/>
      <c r="C23" s="501"/>
      <c r="D23" s="502"/>
      <c r="E23" s="503"/>
      <c r="F23" s="504"/>
      <c r="G23" s="460"/>
      <c r="H23" s="461"/>
      <c r="I23" s="460"/>
      <c r="J23" s="461"/>
      <c r="K23" s="454"/>
      <c r="L23" s="457"/>
      <c r="M23" s="464"/>
    </row>
    <row r="24" spans="1:13" ht="15" thickTop="1">
      <c r="A24" s="465" t="s">
        <v>193</v>
      </c>
      <c r="B24" s="466"/>
      <c r="C24" s="467"/>
      <c r="D24" s="435"/>
      <c r="E24" s="436"/>
      <c r="F24" s="436"/>
      <c r="G24" s="436"/>
      <c r="H24" s="436"/>
      <c r="I24" s="436"/>
      <c r="J24" s="436"/>
      <c r="K24" s="436"/>
      <c r="L24" s="436"/>
      <c r="M24" s="437"/>
    </row>
    <row r="25" spans="1:13" ht="15" customHeight="1">
      <c r="A25" s="444"/>
      <c r="B25" s="445"/>
      <c r="C25" s="446"/>
      <c r="D25" s="438" t="s">
        <v>200</v>
      </c>
      <c r="E25" s="439"/>
      <c r="F25" s="439"/>
      <c r="G25" s="439"/>
      <c r="H25" s="439"/>
      <c r="I25" s="439"/>
      <c r="J25" s="439"/>
      <c r="K25" s="439"/>
      <c r="L25" s="439"/>
      <c r="M25" s="440"/>
    </row>
    <row r="26" spans="1:13" ht="23.25" customHeight="1">
      <c r="A26" s="450" t="s">
        <v>194</v>
      </c>
      <c r="B26" s="451"/>
      <c r="C26" s="452"/>
      <c r="D26" s="441"/>
      <c r="E26" s="442"/>
      <c r="F26" s="442"/>
      <c r="G26" s="442"/>
      <c r="H26" s="442"/>
      <c r="I26" s="442"/>
      <c r="J26" s="442"/>
      <c r="K26" s="442"/>
      <c r="L26" s="442"/>
      <c r="M26" s="443"/>
    </row>
    <row r="27" spans="1:13" ht="33.75" customHeight="1">
      <c r="A27" s="468" t="s">
        <v>195</v>
      </c>
      <c r="B27" s="469"/>
      <c r="C27" s="470"/>
      <c r="D27" s="438" t="s">
        <v>201</v>
      </c>
      <c r="E27" s="439"/>
      <c r="F27" s="439"/>
      <c r="G27" s="439"/>
      <c r="H27" s="439"/>
      <c r="I27" s="439"/>
      <c r="J27" s="439"/>
      <c r="K27" s="439"/>
      <c r="L27" s="439"/>
      <c r="M27" s="440"/>
    </row>
    <row r="28" spans="1:13" ht="51" customHeight="1">
      <c r="A28" s="468" t="s">
        <v>196</v>
      </c>
      <c r="B28" s="469"/>
      <c r="C28" s="470"/>
      <c r="D28" s="441" t="s">
        <v>202</v>
      </c>
      <c r="E28" s="442"/>
      <c r="F28" s="442"/>
      <c r="G28" s="442"/>
      <c r="H28" s="442"/>
      <c r="I28" s="442"/>
      <c r="J28" s="442"/>
      <c r="K28" s="442"/>
      <c r="L28" s="442"/>
      <c r="M28" s="443"/>
    </row>
    <row r="29" spans="1:13" ht="15" customHeight="1">
      <c r="A29" s="450"/>
      <c r="B29" s="451"/>
      <c r="C29" s="452"/>
      <c r="D29" s="438" t="s">
        <v>203</v>
      </c>
      <c r="E29" s="439"/>
      <c r="F29" s="439"/>
      <c r="G29" s="439"/>
      <c r="H29" s="439"/>
      <c r="I29" s="439"/>
      <c r="J29" s="439"/>
      <c r="K29" s="439"/>
      <c r="L29" s="439"/>
      <c r="M29" s="440"/>
    </row>
    <row r="30" spans="1:13" ht="39" customHeight="1">
      <c r="A30" s="450" t="s">
        <v>197</v>
      </c>
      <c r="B30" s="451"/>
      <c r="C30" s="452"/>
      <c r="D30" s="441"/>
      <c r="E30" s="442"/>
      <c r="F30" s="442"/>
      <c r="G30" s="442"/>
      <c r="H30" s="442"/>
      <c r="I30" s="442"/>
      <c r="J30" s="442"/>
      <c r="K30" s="442"/>
      <c r="L30" s="442"/>
      <c r="M30" s="443"/>
    </row>
    <row r="31" spans="1:13" ht="51" customHeight="1">
      <c r="A31" s="450" t="s">
        <v>198</v>
      </c>
      <c r="B31" s="451"/>
      <c r="C31" s="452"/>
      <c r="D31" s="441" t="s">
        <v>204</v>
      </c>
      <c r="E31" s="442"/>
      <c r="F31" s="442"/>
      <c r="G31" s="442"/>
      <c r="H31" s="442"/>
      <c r="I31" s="442"/>
      <c r="J31" s="442"/>
      <c r="K31" s="442"/>
      <c r="L31" s="442"/>
      <c r="M31" s="443"/>
    </row>
    <row r="32" spans="1:13">
      <c r="A32" s="450"/>
      <c r="B32" s="451"/>
      <c r="C32" s="452"/>
      <c r="D32" s="438" t="s">
        <v>205</v>
      </c>
      <c r="E32" s="439"/>
      <c r="F32" s="439"/>
      <c r="G32" s="439"/>
      <c r="H32" s="439"/>
      <c r="I32" s="439"/>
      <c r="J32" s="439"/>
      <c r="K32" s="439"/>
      <c r="L32" s="439"/>
      <c r="M32" s="440"/>
    </row>
    <row r="33" spans="1:13" ht="51" customHeight="1">
      <c r="A33" s="450" t="s">
        <v>199</v>
      </c>
      <c r="B33" s="451"/>
      <c r="C33" s="452"/>
      <c r="D33" s="441"/>
      <c r="E33" s="442"/>
      <c r="F33" s="442"/>
      <c r="G33" s="442"/>
      <c r="H33" s="442"/>
      <c r="I33" s="442"/>
      <c r="J33" s="442"/>
      <c r="K33" s="442"/>
      <c r="L33" s="442"/>
      <c r="M33" s="443"/>
    </row>
    <row r="34" spans="1:13">
      <c r="A34" s="432"/>
      <c r="B34" s="433"/>
      <c r="C34" s="434"/>
      <c r="D34" s="438"/>
      <c r="E34" s="439"/>
      <c r="F34" s="439"/>
      <c r="G34" s="439"/>
      <c r="H34" s="439"/>
      <c r="I34" s="439"/>
      <c r="J34" s="439"/>
      <c r="K34" s="439"/>
      <c r="L34" s="439"/>
      <c r="M34" s="440"/>
    </row>
    <row r="35" spans="1:13">
      <c r="A35" s="432"/>
      <c r="B35" s="433"/>
      <c r="C35" s="434"/>
      <c r="D35" s="438" t="s">
        <v>471</v>
      </c>
      <c r="E35" s="439"/>
      <c r="F35" s="439"/>
      <c r="G35" s="439"/>
      <c r="H35" s="439"/>
      <c r="I35" s="439"/>
      <c r="J35" s="439"/>
      <c r="K35" s="439"/>
      <c r="L35" s="439"/>
      <c r="M35" s="440"/>
    </row>
    <row r="36" spans="1:13">
      <c r="A36" s="432"/>
      <c r="B36" s="433"/>
      <c r="C36" s="434"/>
      <c r="D36" s="444"/>
      <c r="E36" s="445"/>
      <c r="F36" s="445"/>
      <c r="G36" s="445"/>
      <c r="H36" s="445"/>
      <c r="I36" s="445"/>
      <c r="J36" s="445"/>
      <c r="K36" s="445"/>
      <c r="L36" s="445"/>
      <c r="M36" s="446"/>
    </row>
    <row r="37" spans="1:13">
      <c r="A37" s="432"/>
      <c r="B37" s="433"/>
      <c r="C37" s="434"/>
      <c r="D37" s="444"/>
      <c r="E37" s="445"/>
      <c r="F37" s="445"/>
      <c r="G37" s="445"/>
      <c r="H37" s="445"/>
      <c r="I37" s="445"/>
      <c r="J37" s="445"/>
      <c r="K37" s="445"/>
      <c r="L37" s="445"/>
      <c r="M37" s="446"/>
    </row>
    <row r="38" spans="1:13">
      <c r="A38" s="432"/>
      <c r="B38" s="433"/>
      <c r="C38" s="434"/>
      <c r="D38" s="444" t="s">
        <v>263</v>
      </c>
      <c r="E38" s="445"/>
      <c r="F38" s="445"/>
      <c r="G38" s="445"/>
      <c r="H38" s="445"/>
      <c r="I38" s="445"/>
      <c r="J38" s="445"/>
      <c r="K38" s="445"/>
      <c r="L38" s="445"/>
      <c r="M38" s="446"/>
    </row>
    <row r="39" spans="1:13" ht="15.5" thickBot="1">
      <c r="A39" s="290"/>
      <c r="B39" s="291"/>
      <c r="C39" s="292"/>
      <c r="D39" s="447"/>
      <c r="E39" s="448"/>
      <c r="F39" s="448"/>
      <c r="G39" s="448"/>
      <c r="H39" s="448"/>
      <c r="I39" s="448"/>
      <c r="J39" s="448"/>
      <c r="K39" s="448"/>
      <c r="L39" s="448"/>
      <c r="M39" s="449"/>
    </row>
    <row r="40" spans="1:13" ht="16" hidden="1" thickTop="1">
      <c r="A40" s="362" t="s">
        <v>206</v>
      </c>
      <c r="B40" s="422"/>
      <c r="C40" s="423"/>
      <c r="D40" s="406"/>
      <c r="E40" s="407"/>
      <c r="F40" s="407"/>
      <c r="G40" s="407"/>
      <c r="H40" s="407"/>
      <c r="I40" s="407"/>
      <c r="J40" s="407"/>
      <c r="K40" s="407"/>
      <c r="L40" s="407"/>
      <c r="M40" s="408"/>
    </row>
    <row r="41" spans="1:13" ht="15.5" hidden="1">
      <c r="A41" s="420"/>
      <c r="B41" s="424"/>
      <c r="C41" s="425"/>
      <c r="D41" s="409"/>
      <c r="E41" s="410"/>
      <c r="F41" s="410"/>
      <c r="G41" s="410"/>
      <c r="H41" s="410"/>
      <c r="I41" s="410"/>
      <c r="J41" s="410"/>
      <c r="K41" s="410"/>
      <c r="L41" s="410"/>
      <c r="M41" s="411"/>
    </row>
    <row r="42" spans="1:13" ht="45" hidden="1" customHeight="1">
      <c r="A42" s="420"/>
      <c r="B42" s="426" t="s">
        <v>207</v>
      </c>
      <c r="C42" s="427"/>
      <c r="D42" s="332" t="s">
        <v>172</v>
      </c>
      <c r="E42" s="333"/>
      <c r="F42" s="333"/>
      <c r="G42" s="333"/>
      <c r="H42" s="333"/>
      <c r="I42" s="333"/>
      <c r="J42" s="333"/>
      <c r="K42" s="333"/>
      <c r="L42" s="333"/>
      <c r="M42" s="334"/>
    </row>
    <row r="43" spans="1:13" hidden="1">
      <c r="A43" s="420"/>
      <c r="B43" s="428"/>
      <c r="C43" s="429"/>
      <c r="D43" s="359" t="s">
        <v>173</v>
      </c>
      <c r="E43" s="360"/>
      <c r="F43" s="360"/>
      <c r="G43" s="360"/>
      <c r="H43" s="360"/>
      <c r="I43" s="360"/>
      <c r="J43" s="360"/>
      <c r="K43" s="360"/>
      <c r="L43" s="360"/>
      <c r="M43" s="361"/>
    </row>
    <row r="44" spans="1:13" ht="45" hidden="1" customHeight="1">
      <c r="A44" s="420"/>
      <c r="B44" s="426" t="s">
        <v>170</v>
      </c>
      <c r="C44" s="427"/>
      <c r="D44" s="332" t="s">
        <v>174</v>
      </c>
      <c r="E44" s="333"/>
      <c r="F44" s="333"/>
      <c r="G44" s="333"/>
      <c r="H44" s="333"/>
      <c r="I44" s="333"/>
      <c r="J44" s="333"/>
      <c r="K44" s="333"/>
      <c r="L44" s="333"/>
      <c r="M44" s="334"/>
    </row>
    <row r="45" spans="1:13" ht="15.5" hidden="1">
      <c r="A45" s="420"/>
      <c r="B45" s="424"/>
      <c r="C45" s="425"/>
      <c r="D45" s="332"/>
      <c r="E45" s="333"/>
      <c r="F45" s="333"/>
      <c r="G45" s="333"/>
      <c r="H45" s="333"/>
      <c r="I45" s="333"/>
      <c r="J45" s="333"/>
      <c r="K45" s="333"/>
      <c r="L45" s="333"/>
      <c r="M45" s="334"/>
    </row>
    <row r="46" spans="1:13" ht="30" hidden="1" customHeight="1">
      <c r="A46" s="420"/>
      <c r="B46" s="426" t="s">
        <v>171</v>
      </c>
      <c r="C46" s="427"/>
      <c r="D46" s="326" t="s">
        <v>175</v>
      </c>
      <c r="E46" s="327"/>
      <c r="F46" s="327"/>
      <c r="G46" s="327"/>
      <c r="H46" s="327"/>
      <c r="I46" s="327"/>
      <c r="J46" s="327"/>
      <c r="K46" s="327"/>
      <c r="L46" s="327"/>
      <c r="M46" s="328"/>
    </row>
    <row r="47" spans="1:13" ht="15.5" hidden="1">
      <c r="A47" s="420"/>
      <c r="B47" s="430"/>
      <c r="C47" s="431"/>
      <c r="D47" s="329"/>
      <c r="E47" s="330"/>
      <c r="F47" s="330"/>
      <c r="G47" s="330"/>
      <c r="H47" s="330"/>
      <c r="I47" s="330"/>
      <c r="J47" s="330"/>
      <c r="K47" s="330"/>
      <c r="L47" s="330"/>
      <c r="M47" s="331"/>
    </row>
    <row r="48" spans="1:13" hidden="1">
      <c r="A48" s="420"/>
      <c r="B48" s="351"/>
      <c r="C48" s="352"/>
      <c r="D48" s="332" t="s">
        <v>176</v>
      </c>
      <c r="E48" s="333"/>
      <c r="F48" s="333"/>
      <c r="G48" s="333"/>
      <c r="H48" s="333"/>
      <c r="I48" s="333"/>
      <c r="J48" s="333"/>
      <c r="K48" s="333"/>
      <c r="L48" s="333"/>
      <c r="M48" s="334"/>
    </row>
    <row r="49" spans="1:13" hidden="1">
      <c r="A49" s="420"/>
      <c r="B49" s="351"/>
      <c r="C49" s="352"/>
      <c r="D49" s="329"/>
      <c r="E49" s="330"/>
      <c r="F49" s="330"/>
      <c r="G49" s="330"/>
      <c r="H49" s="330"/>
      <c r="I49" s="330"/>
      <c r="J49" s="330"/>
      <c r="K49" s="330"/>
      <c r="L49" s="330"/>
      <c r="M49" s="331"/>
    </row>
    <row r="50" spans="1:13" ht="15" hidden="1" customHeight="1">
      <c r="A50" s="420"/>
      <c r="B50" s="351"/>
      <c r="C50" s="352"/>
      <c r="D50" s="335" t="s">
        <v>177</v>
      </c>
      <c r="E50" s="336"/>
      <c r="F50" s="336"/>
      <c r="G50" s="336"/>
      <c r="H50" s="336"/>
      <c r="I50" s="336"/>
      <c r="J50" s="336"/>
      <c r="K50" s="336"/>
      <c r="L50" s="336"/>
      <c r="M50" s="337"/>
    </row>
    <row r="51" spans="1:13" ht="15" hidden="1" thickBot="1">
      <c r="A51" s="421"/>
      <c r="B51" s="354"/>
      <c r="C51" s="355"/>
      <c r="D51" s="416" t="s">
        <v>208</v>
      </c>
      <c r="E51" s="417"/>
      <c r="F51" s="417"/>
      <c r="G51" s="417"/>
      <c r="H51" s="417"/>
      <c r="I51" s="417"/>
      <c r="J51" s="417"/>
      <c r="K51" s="417"/>
      <c r="L51" s="417"/>
      <c r="M51" s="418"/>
    </row>
    <row r="52" spans="1:13" ht="15" hidden="1" thickTop="1">
      <c r="A52" s="123"/>
      <c r="B52" s="125"/>
      <c r="C52" s="399"/>
      <c r="D52" s="400"/>
      <c r="E52" s="399"/>
      <c r="F52" s="414"/>
      <c r="G52" s="400"/>
      <c r="H52" s="126"/>
      <c r="I52" s="399" t="s">
        <v>185</v>
      </c>
      <c r="J52" s="414"/>
      <c r="K52" s="400"/>
      <c r="L52" s="399" t="s">
        <v>186</v>
      </c>
      <c r="M52" s="400"/>
    </row>
    <row r="53" spans="1:13" hidden="1">
      <c r="A53" s="123" t="s">
        <v>179</v>
      </c>
      <c r="B53" s="125"/>
      <c r="C53" s="412"/>
      <c r="D53" s="413"/>
      <c r="E53" s="412"/>
      <c r="F53" s="415"/>
      <c r="G53" s="413"/>
      <c r="H53" s="126"/>
      <c r="I53" s="412"/>
      <c r="J53" s="415"/>
      <c r="K53" s="413"/>
      <c r="L53" s="412"/>
      <c r="M53" s="413"/>
    </row>
    <row r="54" spans="1:13" ht="15" hidden="1" thickBot="1">
      <c r="A54" s="123"/>
      <c r="B54" s="125" t="s">
        <v>180</v>
      </c>
      <c r="C54" s="412" t="s">
        <v>181</v>
      </c>
      <c r="D54" s="413"/>
      <c r="E54" s="412" t="s">
        <v>182</v>
      </c>
      <c r="F54" s="415"/>
      <c r="G54" s="413"/>
      <c r="H54" s="126" t="s">
        <v>183</v>
      </c>
      <c r="I54" s="401"/>
      <c r="J54" s="419"/>
      <c r="K54" s="402"/>
      <c r="L54" s="401"/>
      <c r="M54" s="402"/>
    </row>
    <row r="55" spans="1:13" ht="23.5" hidden="1" thickTop="1">
      <c r="A55" s="124"/>
      <c r="B55" s="121"/>
      <c r="C55" s="350"/>
      <c r="D55" s="352"/>
      <c r="E55" s="350"/>
      <c r="F55" s="351"/>
      <c r="G55" s="352"/>
      <c r="H55" s="127" t="s">
        <v>184</v>
      </c>
      <c r="I55" s="126"/>
      <c r="J55" s="399"/>
      <c r="K55" s="400"/>
      <c r="L55" s="126"/>
      <c r="M55" s="126"/>
    </row>
    <row r="56" spans="1:13" ht="15" hidden="1" thickBot="1">
      <c r="A56" s="124"/>
      <c r="B56" s="122"/>
      <c r="C56" s="353"/>
      <c r="D56" s="355"/>
      <c r="E56" s="353"/>
      <c r="F56" s="354"/>
      <c r="G56" s="355"/>
      <c r="H56" s="128"/>
      <c r="I56" s="129" t="s">
        <v>209</v>
      </c>
      <c r="J56" s="401" t="s">
        <v>57</v>
      </c>
      <c r="K56" s="402"/>
      <c r="L56" s="129" t="s">
        <v>209</v>
      </c>
      <c r="M56" s="129" t="s">
        <v>57</v>
      </c>
    </row>
    <row r="57" spans="1:13" ht="137.25" hidden="1" customHeight="1" thickTop="1">
      <c r="A57" s="494">
        <v>2</v>
      </c>
      <c r="B57" s="134" t="s">
        <v>211</v>
      </c>
      <c r="C57" s="403"/>
      <c r="D57" s="404"/>
      <c r="E57" s="403"/>
      <c r="F57" s="405"/>
      <c r="G57" s="404"/>
      <c r="H57" s="139"/>
      <c r="I57" s="139"/>
      <c r="J57" s="403"/>
      <c r="K57" s="404"/>
      <c r="L57" s="139"/>
      <c r="M57" s="142"/>
    </row>
    <row r="58" spans="1:13" hidden="1">
      <c r="A58" s="495"/>
      <c r="B58" s="135" t="s">
        <v>189</v>
      </c>
      <c r="C58" s="389"/>
      <c r="D58" s="391"/>
      <c r="E58" s="389"/>
      <c r="F58" s="390"/>
      <c r="G58" s="391"/>
      <c r="H58" s="139"/>
      <c r="I58" s="139"/>
      <c r="J58" s="389"/>
      <c r="K58" s="391"/>
      <c r="L58" s="139"/>
      <c r="M58" s="142"/>
    </row>
    <row r="59" spans="1:13" hidden="1">
      <c r="A59" s="495"/>
      <c r="B59" s="134"/>
      <c r="C59" s="389"/>
      <c r="D59" s="391"/>
      <c r="E59" s="389"/>
      <c r="F59" s="390"/>
      <c r="G59" s="391"/>
      <c r="H59" s="139"/>
      <c r="I59" s="139"/>
      <c r="J59" s="389"/>
      <c r="K59" s="391"/>
      <c r="L59" s="139"/>
      <c r="M59" s="142"/>
    </row>
    <row r="60" spans="1:13" ht="64.5" hidden="1" customHeight="1">
      <c r="A60" s="495"/>
      <c r="B60" s="136" t="s">
        <v>190</v>
      </c>
      <c r="C60" s="389"/>
      <c r="D60" s="391"/>
      <c r="E60" s="389"/>
      <c r="F60" s="390"/>
      <c r="G60" s="391"/>
      <c r="H60" s="139"/>
      <c r="I60" s="139"/>
      <c r="J60" s="389"/>
      <c r="K60" s="391"/>
      <c r="L60" s="139"/>
      <c r="M60" s="142"/>
    </row>
    <row r="61" spans="1:13" ht="31.5" hidden="1" customHeight="1" thickBot="1">
      <c r="A61" s="496"/>
      <c r="B61" s="134" t="s">
        <v>212</v>
      </c>
      <c r="C61" s="376" t="s">
        <v>191</v>
      </c>
      <c r="D61" s="377"/>
      <c r="E61" s="376">
        <v>24</v>
      </c>
      <c r="F61" s="392"/>
      <c r="G61" s="377"/>
      <c r="H61" s="156" t="s">
        <v>215</v>
      </c>
      <c r="I61" s="156"/>
      <c r="J61" s="376"/>
      <c r="K61" s="377"/>
      <c r="L61" s="161">
        <f>'QUADRO VALOR'!F56</f>
        <v>0</v>
      </c>
      <c r="M61" s="162">
        <f>'QUADRO VALOR'!G58</f>
        <v>0</v>
      </c>
    </row>
    <row r="62" spans="1:13" ht="75.75" hidden="1" customHeight="1">
      <c r="A62" s="131"/>
      <c r="B62" s="134" t="s">
        <v>213</v>
      </c>
      <c r="C62" s="389"/>
      <c r="D62" s="391"/>
      <c r="E62" s="389"/>
      <c r="F62" s="390"/>
      <c r="G62" s="391"/>
      <c r="H62" s="139"/>
      <c r="I62" s="139"/>
      <c r="J62" s="389"/>
      <c r="K62" s="391"/>
      <c r="L62" s="139"/>
      <c r="M62" s="142"/>
    </row>
    <row r="63" spans="1:13" hidden="1">
      <c r="A63" s="130"/>
      <c r="B63" s="136"/>
      <c r="C63" s="389"/>
      <c r="D63" s="391"/>
      <c r="E63" s="389"/>
      <c r="F63" s="390"/>
      <c r="G63" s="391"/>
      <c r="H63" s="139"/>
      <c r="I63" s="139"/>
      <c r="J63" s="389"/>
      <c r="K63" s="391"/>
      <c r="L63" s="139"/>
      <c r="M63" s="142"/>
    </row>
    <row r="64" spans="1:13" hidden="1">
      <c r="A64" s="130"/>
      <c r="B64" s="135" t="s">
        <v>189</v>
      </c>
      <c r="C64" s="389"/>
      <c r="D64" s="391"/>
      <c r="E64" s="389"/>
      <c r="F64" s="390"/>
      <c r="G64" s="391"/>
      <c r="H64" s="139"/>
      <c r="I64" s="139"/>
      <c r="J64" s="389"/>
      <c r="K64" s="391"/>
      <c r="L64" s="139"/>
      <c r="M64" s="142"/>
    </row>
    <row r="65" spans="1:13" hidden="1">
      <c r="A65" s="130"/>
      <c r="B65" s="136"/>
      <c r="C65" s="389"/>
      <c r="D65" s="391"/>
      <c r="E65" s="389"/>
      <c r="F65" s="390"/>
      <c r="G65" s="391"/>
      <c r="H65" s="139"/>
      <c r="I65" s="139"/>
      <c r="J65" s="389"/>
      <c r="K65" s="391"/>
      <c r="L65" s="139"/>
      <c r="M65" s="142"/>
    </row>
    <row r="66" spans="1:13" hidden="1">
      <c r="A66" s="130"/>
      <c r="B66" s="136"/>
      <c r="C66" s="389"/>
      <c r="D66" s="391"/>
      <c r="E66" s="389"/>
      <c r="F66" s="390"/>
      <c r="G66" s="391"/>
      <c r="H66" s="139"/>
      <c r="I66" s="139"/>
      <c r="J66" s="389"/>
      <c r="K66" s="391"/>
      <c r="L66" s="139"/>
      <c r="M66" s="142"/>
    </row>
    <row r="67" spans="1:13" hidden="1">
      <c r="A67" s="130"/>
      <c r="B67" s="136"/>
      <c r="C67" s="389"/>
      <c r="D67" s="391"/>
      <c r="E67" s="389"/>
      <c r="F67" s="390"/>
      <c r="G67" s="391"/>
      <c r="H67" s="139"/>
      <c r="I67" s="139"/>
      <c r="J67" s="389"/>
      <c r="K67" s="391"/>
      <c r="L67" s="139"/>
      <c r="M67" s="142"/>
    </row>
    <row r="68" spans="1:13" ht="3" hidden="1" customHeight="1">
      <c r="A68" s="130"/>
      <c r="B68" s="136"/>
      <c r="C68" s="389"/>
      <c r="D68" s="391"/>
      <c r="E68" s="389"/>
      <c r="F68" s="390"/>
      <c r="G68" s="391"/>
      <c r="H68" s="139"/>
      <c r="I68" s="139"/>
      <c r="J68" s="389"/>
      <c r="K68" s="391"/>
      <c r="L68" s="139"/>
      <c r="M68" s="142"/>
    </row>
    <row r="69" spans="1:13" hidden="1">
      <c r="A69" s="130"/>
      <c r="B69" s="136"/>
      <c r="C69" s="393"/>
      <c r="D69" s="394"/>
      <c r="E69" s="393"/>
      <c r="F69" s="397"/>
      <c r="G69" s="394"/>
      <c r="H69" s="139"/>
      <c r="I69" s="139"/>
      <c r="J69" s="389"/>
      <c r="K69" s="391"/>
      <c r="L69" s="139"/>
      <c r="M69" s="142"/>
    </row>
    <row r="70" spans="1:13" ht="39" hidden="1">
      <c r="A70" s="132"/>
      <c r="B70" s="136" t="s">
        <v>190</v>
      </c>
      <c r="C70" s="395"/>
      <c r="D70" s="396"/>
      <c r="E70" s="395"/>
      <c r="F70" s="398"/>
      <c r="G70" s="396"/>
      <c r="H70" s="140"/>
      <c r="I70" s="139"/>
      <c r="J70" s="389"/>
      <c r="K70" s="391"/>
      <c r="L70" s="139"/>
      <c r="M70" s="142"/>
    </row>
    <row r="71" spans="1:13" hidden="1">
      <c r="A71" s="130" t="s">
        <v>210</v>
      </c>
      <c r="B71" s="134"/>
      <c r="C71" s="393"/>
      <c r="D71" s="394"/>
      <c r="E71" s="393"/>
      <c r="F71" s="397"/>
      <c r="G71" s="394"/>
      <c r="H71" s="139" t="s">
        <v>214</v>
      </c>
      <c r="I71" s="139" t="s">
        <v>210</v>
      </c>
      <c r="J71" s="389" t="s">
        <v>217</v>
      </c>
      <c r="K71" s="391"/>
      <c r="L71" s="139" t="s">
        <v>210</v>
      </c>
      <c r="M71" s="142" t="s">
        <v>217</v>
      </c>
    </row>
    <row r="72" spans="1:13" hidden="1">
      <c r="A72" s="130"/>
      <c r="B72" s="137"/>
      <c r="C72" s="389"/>
      <c r="D72" s="391"/>
      <c r="E72" s="389"/>
      <c r="F72" s="390"/>
      <c r="G72" s="391"/>
      <c r="H72" s="139"/>
      <c r="I72" s="139"/>
      <c r="J72" s="389"/>
      <c r="K72" s="391"/>
      <c r="L72" s="139"/>
      <c r="M72" s="143"/>
    </row>
    <row r="73" spans="1:13" ht="30" hidden="1" customHeight="1">
      <c r="A73" s="157">
        <v>3</v>
      </c>
      <c r="B73" s="137"/>
      <c r="C73" s="376" t="s">
        <v>191</v>
      </c>
      <c r="D73" s="377"/>
      <c r="E73" s="376">
        <v>24</v>
      </c>
      <c r="F73" s="392"/>
      <c r="G73" s="377"/>
      <c r="H73" s="156" t="s">
        <v>216</v>
      </c>
      <c r="I73" s="156"/>
      <c r="J73" s="376"/>
      <c r="K73" s="377"/>
      <c r="L73" s="161">
        <f>'QUADRO VALOR'!I62</f>
        <v>0</v>
      </c>
      <c r="M73" s="163">
        <f>'QUADRO VALOR'!G67</f>
        <v>0</v>
      </c>
    </row>
    <row r="74" spans="1:13" hidden="1">
      <c r="A74" s="130"/>
      <c r="B74" s="137"/>
      <c r="C74" s="389"/>
      <c r="D74" s="391"/>
      <c r="E74" s="389"/>
      <c r="F74" s="390"/>
      <c r="G74" s="391"/>
      <c r="H74" s="139"/>
      <c r="I74" s="139"/>
      <c r="J74" s="387"/>
      <c r="K74" s="388"/>
      <c r="L74" s="139"/>
      <c r="M74" s="143"/>
    </row>
    <row r="75" spans="1:13" hidden="1">
      <c r="A75" s="130"/>
      <c r="B75" s="137"/>
      <c r="C75" s="389"/>
      <c r="D75" s="391"/>
      <c r="E75" s="389"/>
      <c r="F75" s="390"/>
      <c r="G75" s="391"/>
      <c r="H75" s="139"/>
      <c r="I75" s="139"/>
      <c r="J75" s="387"/>
      <c r="K75" s="388"/>
      <c r="L75" s="137"/>
      <c r="M75" s="143"/>
    </row>
    <row r="76" spans="1:13" hidden="1">
      <c r="A76" s="130"/>
      <c r="B76" s="137"/>
      <c r="C76" s="389"/>
      <c r="D76" s="391"/>
      <c r="E76" s="389"/>
      <c r="F76" s="390"/>
      <c r="G76" s="391"/>
      <c r="I76" s="139"/>
      <c r="J76" s="387"/>
      <c r="K76" s="388"/>
      <c r="L76" s="137"/>
      <c r="M76" s="143"/>
    </row>
    <row r="77" spans="1:13" hidden="1">
      <c r="A77" s="130"/>
      <c r="B77" s="137"/>
      <c r="H77" s="134"/>
      <c r="I77" s="139"/>
      <c r="J77" s="387"/>
      <c r="K77" s="388"/>
      <c r="L77" s="137"/>
      <c r="M77" s="143"/>
    </row>
    <row r="78" spans="1:13" ht="15" hidden="1" thickBot="1">
      <c r="A78" s="133"/>
      <c r="B78" s="138"/>
      <c r="C78" s="365"/>
      <c r="D78" s="366"/>
      <c r="E78" s="365"/>
      <c r="F78" s="354"/>
      <c r="G78" s="366"/>
      <c r="H78" s="138"/>
      <c r="I78" s="141"/>
      <c r="J78" s="365"/>
      <c r="K78" s="366"/>
      <c r="L78" s="138"/>
      <c r="M78" s="128"/>
    </row>
    <row r="79" spans="1:13" ht="16" hidden="1" thickTop="1">
      <c r="A79" s="367"/>
      <c r="B79" s="370"/>
      <c r="C79" s="371"/>
      <c r="D79" s="371"/>
      <c r="E79" s="372"/>
      <c r="F79" s="378"/>
      <c r="G79" s="379"/>
      <c r="H79" s="379"/>
      <c r="I79" s="379"/>
      <c r="J79" s="379"/>
      <c r="K79" s="379"/>
      <c r="L79" s="379"/>
      <c r="M79" s="380"/>
    </row>
    <row r="80" spans="1:13" ht="15.75" hidden="1" customHeight="1">
      <c r="A80" s="368"/>
      <c r="B80" s="373" t="s">
        <v>264</v>
      </c>
      <c r="C80" s="374"/>
      <c r="D80" s="374"/>
      <c r="E80" s="375"/>
      <c r="F80" s="381" t="s">
        <v>218</v>
      </c>
      <c r="G80" s="382"/>
      <c r="H80" s="382"/>
      <c r="I80" s="382"/>
      <c r="J80" s="382"/>
      <c r="K80" s="382"/>
      <c r="L80" s="382"/>
      <c r="M80" s="383"/>
    </row>
    <row r="81" spans="1:13" ht="16" hidden="1" thickBot="1">
      <c r="A81" s="369"/>
      <c r="B81" s="353"/>
      <c r="C81" s="354"/>
      <c r="D81" s="354"/>
      <c r="E81" s="355"/>
      <c r="F81" s="384" t="s">
        <v>265</v>
      </c>
      <c r="G81" s="385"/>
      <c r="H81" s="385"/>
      <c r="I81" s="385"/>
      <c r="J81" s="385"/>
      <c r="K81" s="385"/>
      <c r="L81" s="385"/>
      <c r="M81" s="386"/>
    </row>
    <row r="82" spans="1:13" ht="16.5" thickTop="1" thickBot="1">
      <c r="A82" s="203"/>
      <c r="B82" s="121"/>
      <c r="C82" s="121"/>
      <c r="D82" s="121"/>
      <c r="E82" s="143"/>
      <c r="F82" s="204"/>
      <c r="G82" s="205"/>
      <c r="H82" s="205"/>
      <c r="I82" s="205"/>
      <c r="J82" s="205"/>
      <c r="K82" s="205"/>
      <c r="L82" s="205"/>
      <c r="M82" s="206"/>
    </row>
    <row r="83" spans="1:13" ht="16" thickTop="1">
      <c r="A83" s="362" t="s">
        <v>219</v>
      </c>
      <c r="B83" s="363"/>
      <c r="C83" s="363"/>
      <c r="D83" s="363"/>
      <c r="E83" s="364"/>
      <c r="F83" s="356"/>
      <c r="G83" s="357"/>
      <c r="H83" s="357"/>
      <c r="I83" s="357"/>
      <c r="J83" s="357"/>
      <c r="K83" s="357"/>
      <c r="L83" s="357"/>
      <c r="M83" s="358"/>
    </row>
    <row r="84" spans="1:13">
      <c r="A84" s="350"/>
      <c r="B84" s="351"/>
      <c r="C84" s="351"/>
      <c r="D84" s="351"/>
      <c r="E84" s="352"/>
      <c r="F84" s="332" t="s">
        <v>477</v>
      </c>
      <c r="G84" s="333"/>
      <c r="H84" s="333"/>
      <c r="I84" s="333"/>
      <c r="J84" s="333"/>
      <c r="K84" s="333"/>
      <c r="L84" s="333"/>
      <c r="M84" s="334"/>
    </row>
    <row r="85" spans="1:13">
      <c r="A85" s="341" t="s">
        <v>169</v>
      </c>
      <c r="B85" s="342"/>
      <c r="C85" s="342"/>
      <c r="D85" s="342"/>
      <c r="E85" s="343"/>
      <c r="F85" s="359" t="s">
        <v>173</v>
      </c>
      <c r="G85" s="360"/>
      <c r="H85" s="360"/>
      <c r="I85" s="360"/>
      <c r="J85" s="360"/>
      <c r="K85" s="360"/>
      <c r="L85" s="360"/>
      <c r="M85" s="361"/>
    </row>
    <row r="86" spans="1:13">
      <c r="A86" s="341"/>
      <c r="B86" s="342"/>
      <c r="C86" s="342"/>
      <c r="D86" s="342"/>
      <c r="E86" s="343"/>
      <c r="F86" s="332" t="s">
        <v>469</v>
      </c>
      <c r="G86" s="333"/>
      <c r="H86" s="333"/>
      <c r="I86" s="333"/>
      <c r="J86" s="333"/>
      <c r="K86" s="333"/>
      <c r="L86" s="333"/>
      <c r="M86" s="334"/>
    </row>
    <row r="87" spans="1:13">
      <c r="A87" s="341" t="s">
        <v>170</v>
      </c>
      <c r="B87" s="342"/>
      <c r="C87" s="342"/>
      <c r="D87" s="342"/>
      <c r="E87" s="343"/>
      <c r="F87" s="332"/>
      <c r="G87" s="333"/>
      <c r="H87" s="333"/>
      <c r="I87" s="333"/>
      <c r="J87" s="333"/>
      <c r="K87" s="333"/>
      <c r="L87" s="333"/>
      <c r="M87" s="334"/>
    </row>
    <row r="88" spans="1:13">
      <c r="A88" s="341"/>
      <c r="B88" s="342"/>
      <c r="C88" s="342"/>
      <c r="D88" s="342"/>
      <c r="E88" s="343"/>
      <c r="F88" s="326" t="s">
        <v>470</v>
      </c>
      <c r="G88" s="327"/>
      <c r="H88" s="327"/>
      <c r="I88" s="327"/>
      <c r="J88" s="327"/>
      <c r="K88" s="327"/>
      <c r="L88" s="327"/>
      <c r="M88" s="328"/>
    </row>
    <row r="89" spans="1:13">
      <c r="A89" s="341" t="s">
        <v>171</v>
      </c>
      <c r="B89" s="342"/>
      <c r="C89" s="342"/>
      <c r="D89" s="342"/>
      <c r="E89" s="343"/>
      <c r="F89" s="329"/>
      <c r="G89" s="330"/>
      <c r="H89" s="330"/>
      <c r="I89" s="330"/>
      <c r="J89" s="330"/>
      <c r="K89" s="330"/>
      <c r="L89" s="330"/>
      <c r="M89" s="331"/>
    </row>
    <row r="90" spans="1:13">
      <c r="A90" s="347"/>
      <c r="B90" s="348"/>
      <c r="C90" s="348"/>
      <c r="D90" s="348"/>
      <c r="E90" s="349"/>
      <c r="F90" s="332" t="s">
        <v>478</v>
      </c>
      <c r="G90" s="333"/>
      <c r="H90" s="333"/>
      <c r="I90" s="333"/>
      <c r="J90" s="333"/>
      <c r="K90" s="333"/>
      <c r="L90" s="333"/>
      <c r="M90" s="334"/>
    </row>
    <row r="91" spans="1:13">
      <c r="A91" s="350"/>
      <c r="B91" s="351"/>
      <c r="C91" s="351"/>
      <c r="D91" s="351"/>
      <c r="E91" s="352"/>
      <c r="F91" s="329"/>
      <c r="G91" s="330"/>
      <c r="H91" s="330"/>
      <c r="I91" s="330"/>
      <c r="J91" s="330"/>
      <c r="K91" s="330"/>
      <c r="L91" s="330"/>
      <c r="M91" s="331"/>
    </row>
    <row r="92" spans="1:13" ht="15" customHeight="1">
      <c r="A92" s="350"/>
      <c r="B92" s="351"/>
      <c r="C92" s="351"/>
      <c r="D92" s="351"/>
      <c r="E92" s="352"/>
      <c r="F92" s="335"/>
      <c r="G92" s="336"/>
      <c r="H92" s="336"/>
      <c r="I92" s="336"/>
      <c r="J92" s="336"/>
      <c r="K92" s="336"/>
      <c r="L92" s="336"/>
      <c r="M92" s="337"/>
    </row>
    <row r="93" spans="1:13" ht="16" thickBot="1">
      <c r="A93" s="353"/>
      <c r="B93" s="354"/>
      <c r="C93" s="354"/>
      <c r="D93" s="354"/>
      <c r="E93" s="355"/>
      <c r="F93" s="338" t="s">
        <v>220</v>
      </c>
      <c r="G93" s="339"/>
      <c r="H93" s="339"/>
      <c r="I93" s="339"/>
      <c r="J93" s="339"/>
      <c r="K93" s="339"/>
      <c r="L93" s="339"/>
      <c r="M93" s="340"/>
    </row>
    <row r="94" spans="1:13" ht="15" thickTop="1">
      <c r="A94" s="302"/>
      <c r="B94" s="344"/>
      <c r="C94" s="345"/>
      <c r="D94" s="345"/>
      <c r="E94" s="345"/>
      <c r="F94" s="345"/>
      <c r="G94" s="345"/>
      <c r="H94" s="345"/>
      <c r="I94" s="345"/>
      <c r="J94" s="345"/>
      <c r="K94" s="345"/>
      <c r="L94" s="345"/>
      <c r="M94" s="346"/>
    </row>
    <row r="95" spans="1:13" ht="15.75" customHeight="1">
      <c r="A95" s="303"/>
      <c r="B95" s="323" t="s">
        <v>221</v>
      </c>
      <c r="C95" s="324"/>
      <c r="D95" s="324"/>
      <c r="E95" s="324"/>
      <c r="F95" s="324"/>
      <c r="G95" s="324"/>
      <c r="H95" s="324"/>
      <c r="I95" s="324"/>
      <c r="J95" s="324"/>
      <c r="K95" s="324"/>
      <c r="L95" s="324"/>
      <c r="M95" s="325"/>
    </row>
    <row r="96" spans="1:13" ht="15.5">
      <c r="A96" s="303"/>
      <c r="B96" s="314"/>
      <c r="C96" s="315"/>
      <c r="D96" s="315"/>
      <c r="E96" s="315"/>
      <c r="F96" s="315"/>
      <c r="G96" s="315"/>
      <c r="H96" s="315"/>
      <c r="I96" s="315"/>
      <c r="J96" s="315"/>
      <c r="K96" s="315"/>
      <c r="L96" s="315"/>
      <c r="M96" s="316"/>
    </row>
    <row r="97" spans="1:13" ht="15.5">
      <c r="A97" s="303"/>
      <c r="B97" s="314"/>
      <c r="C97" s="315"/>
      <c r="D97" s="315"/>
      <c r="E97" s="315"/>
      <c r="F97" s="315"/>
      <c r="G97" s="315"/>
      <c r="H97" s="315"/>
      <c r="I97" s="315"/>
      <c r="J97" s="315"/>
      <c r="K97" s="315"/>
      <c r="L97" s="315"/>
      <c r="M97" s="316"/>
    </row>
    <row r="98" spans="1:13" ht="15" customHeight="1">
      <c r="A98" s="303"/>
      <c r="B98" s="314" t="s">
        <v>222</v>
      </c>
      <c r="C98" s="315"/>
      <c r="D98" s="315"/>
      <c r="E98" s="315"/>
      <c r="F98" s="315"/>
      <c r="G98" s="315"/>
      <c r="H98" s="315"/>
      <c r="I98" s="315"/>
      <c r="J98" s="315"/>
      <c r="K98" s="315"/>
      <c r="L98" s="315"/>
      <c r="M98" s="316"/>
    </row>
    <row r="99" spans="1:13" ht="15" customHeight="1">
      <c r="A99" s="303"/>
      <c r="B99" s="314" t="s">
        <v>223</v>
      </c>
      <c r="C99" s="315"/>
      <c r="D99" s="315"/>
      <c r="E99" s="315"/>
      <c r="F99" s="315"/>
      <c r="G99" s="315"/>
      <c r="H99" s="315"/>
      <c r="I99" s="315"/>
      <c r="J99" s="315"/>
      <c r="K99" s="315"/>
      <c r="L99" s="315"/>
      <c r="M99" s="316"/>
    </row>
    <row r="100" spans="1:13" ht="15" customHeight="1">
      <c r="A100" s="303"/>
      <c r="B100" s="314" t="s">
        <v>224</v>
      </c>
      <c r="C100" s="315"/>
      <c r="D100" s="315"/>
      <c r="E100" s="315"/>
      <c r="F100" s="315"/>
      <c r="G100" s="315"/>
      <c r="H100" s="315"/>
      <c r="I100" s="315"/>
      <c r="J100" s="315"/>
      <c r="K100" s="315"/>
      <c r="L100" s="315"/>
      <c r="M100" s="316"/>
    </row>
    <row r="101" spans="1:13" ht="15.5">
      <c r="A101" s="303"/>
      <c r="B101" s="314"/>
      <c r="C101" s="315"/>
      <c r="D101" s="315"/>
      <c r="E101" s="315"/>
      <c r="F101" s="315"/>
      <c r="G101" s="315"/>
      <c r="H101" s="315"/>
      <c r="I101" s="315"/>
      <c r="J101" s="315"/>
      <c r="K101" s="315"/>
      <c r="L101" s="315"/>
      <c r="M101" s="316"/>
    </row>
    <row r="102" spans="1:13" ht="15" customHeight="1">
      <c r="A102" s="303"/>
      <c r="B102" s="314" t="s">
        <v>225</v>
      </c>
      <c r="C102" s="315"/>
      <c r="D102" s="315"/>
      <c r="E102" s="315"/>
      <c r="F102" s="315"/>
      <c r="G102" s="315"/>
      <c r="H102" s="315"/>
      <c r="I102" s="315"/>
      <c r="J102" s="315"/>
      <c r="K102" s="315"/>
      <c r="L102" s="315"/>
      <c r="M102" s="316"/>
    </row>
    <row r="103" spans="1:13" ht="15" customHeight="1">
      <c r="A103" s="303"/>
      <c r="B103" s="314" t="s">
        <v>226</v>
      </c>
      <c r="C103" s="315"/>
      <c r="D103" s="315"/>
      <c r="E103" s="315"/>
      <c r="F103" s="315"/>
      <c r="G103" s="315"/>
      <c r="H103" s="315"/>
      <c r="I103" s="315"/>
      <c r="J103" s="315"/>
      <c r="K103" s="315"/>
      <c r="L103" s="315"/>
      <c r="M103" s="316"/>
    </row>
    <row r="104" spans="1:13" ht="15" customHeight="1">
      <c r="A104" s="303"/>
      <c r="B104" s="314" t="s">
        <v>227</v>
      </c>
      <c r="C104" s="315"/>
      <c r="D104" s="315"/>
      <c r="E104" s="315"/>
      <c r="F104" s="315"/>
      <c r="G104" s="315"/>
      <c r="H104" s="315"/>
      <c r="I104" s="315"/>
      <c r="J104" s="315"/>
      <c r="K104" s="315"/>
      <c r="L104" s="315"/>
      <c r="M104" s="316"/>
    </row>
    <row r="105" spans="1:13">
      <c r="A105" s="303"/>
      <c r="B105" s="317"/>
      <c r="C105" s="318"/>
      <c r="D105" s="318"/>
      <c r="E105" s="318"/>
      <c r="F105" s="318"/>
      <c r="G105" s="318"/>
      <c r="H105" s="318"/>
      <c r="I105" s="318"/>
      <c r="J105" s="318"/>
      <c r="K105" s="318"/>
      <c r="L105" s="318"/>
      <c r="M105" s="319"/>
    </row>
    <row r="106" spans="1:13">
      <c r="A106" s="303"/>
      <c r="B106" s="317"/>
      <c r="C106" s="318"/>
      <c r="D106" s="318"/>
      <c r="E106" s="318"/>
      <c r="F106" s="318"/>
      <c r="G106" s="318"/>
      <c r="H106" s="318"/>
      <c r="I106" s="318"/>
      <c r="J106" s="318"/>
      <c r="K106" s="318"/>
      <c r="L106" s="318"/>
      <c r="M106" s="319"/>
    </row>
    <row r="107" spans="1:13">
      <c r="A107" s="303"/>
      <c r="B107" s="317"/>
      <c r="C107" s="318"/>
      <c r="D107" s="318"/>
      <c r="E107" s="318"/>
      <c r="F107" s="318"/>
      <c r="G107" s="318"/>
      <c r="H107" s="318"/>
      <c r="I107" s="318"/>
      <c r="J107" s="318"/>
      <c r="K107" s="318"/>
      <c r="L107" s="318"/>
      <c r="M107" s="319"/>
    </row>
    <row r="108" spans="1:13">
      <c r="A108" s="303"/>
      <c r="B108" s="317"/>
      <c r="C108" s="318"/>
      <c r="D108" s="318"/>
      <c r="E108" s="318"/>
      <c r="F108" s="318"/>
      <c r="G108" s="318"/>
      <c r="H108" s="318"/>
      <c r="I108" s="318"/>
      <c r="J108" s="318"/>
      <c r="K108" s="318"/>
      <c r="L108" s="318"/>
      <c r="M108" s="319"/>
    </row>
    <row r="109" spans="1:13">
      <c r="A109" s="303"/>
      <c r="B109" s="317"/>
      <c r="C109" s="318"/>
      <c r="D109" s="318"/>
      <c r="E109" s="318"/>
      <c r="F109" s="318"/>
      <c r="G109" s="318"/>
      <c r="H109" s="318"/>
      <c r="I109" s="318"/>
      <c r="J109" s="318"/>
      <c r="K109" s="318"/>
      <c r="L109" s="318"/>
      <c r="M109" s="319"/>
    </row>
    <row r="110" spans="1:13">
      <c r="A110" s="303"/>
      <c r="B110" s="317"/>
      <c r="C110" s="318"/>
      <c r="D110" s="318"/>
      <c r="E110" s="318"/>
      <c r="F110" s="318"/>
      <c r="G110" s="318"/>
      <c r="H110" s="318"/>
      <c r="I110" s="318"/>
      <c r="J110" s="318"/>
      <c r="K110" s="318"/>
      <c r="L110" s="318"/>
      <c r="M110" s="319"/>
    </row>
    <row r="111" spans="1:13">
      <c r="A111" s="303"/>
      <c r="B111" s="317"/>
      <c r="C111" s="318"/>
      <c r="D111" s="318"/>
      <c r="E111" s="318"/>
      <c r="F111" s="318"/>
      <c r="G111" s="318"/>
      <c r="H111" s="318"/>
      <c r="I111" s="318"/>
      <c r="J111" s="318"/>
      <c r="K111" s="318"/>
      <c r="L111" s="318"/>
      <c r="M111" s="319"/>
    </row>
    <row r="112" spans="1:13">
      <c r="A112" s="303"/>
      <c r="B112" s="317"/>
      <c r="C112" s="318"/>
      <c r="D112" s="318"/>
      <c r="E112" s="318"/>
      <c r="F112" s="318"/>
      <c r="G112" s="318"/>
      <c r="H112" s="318"/>
      <c r="I112" s="318"/>
      <c r="J112" s="318"/>
      <c r="K112" s="318"/>
      <c r="L112" s="318"/>
      <c r="M112" s="319"/>
    </row>
    <row r="113" spans="1:13">
      <c r="A113" s="303"/>
      <c r="B113" s="317"/>
      <c r="C113" s="318"/>
      <c r="D113" s="318"/>
      <c r="E113" s="318"/>
      <c r="F113" s="318"/>
      <c r="G113" s="318"/>
      <c r="H113" s="318"/>
      <c r="I113" s="318"/>
      <c r="J113" s="318"/>
      <c r="K113" s="318"/>
      <c r="L113" s="318"/>
      <c r="M113" s="319"/>
    </row>
    <row r="114" spans="1:13">
      <c r="A114" s="303"/>
      <c r="B114" s="317"/>
      <c r="C114" s="318"/>
      <c r="D114" s="318"/>
      <c r="E114" s="318"/>
      <c r="F114" s="318"/>
      <c r="G114" s="318"/>
      <c r="H114" s="318"/>
      <c r="I114" s="318"/>
      <c r="J114" s="318"/>
      <c r="K114" s="318"/>
      <c r="L114" s="318"/>
      <c r="M114" s="319"/>
    </row>
    <row r="115" spans="1:13" ht="15.5">
      <c r="A115" s="303"/>
      <c r="B115" s="320"/>
      <c r="C115" s="321"/>
      <c r="D115" s="321"/>
      <c r="E115" s="321"/>
      <c r="F115" s="321"/>
      <c r="G115" s="321"/>
      <c r="H115" s="321"/>
      <c r="I115" s="321"/>
      <c r="J115" s="321"/>
      <c r="K115" s="321"/>
      <c r="L115" s="321"/>
      <c r="M115" s="322"/>
    </row>
    <row r="116" spans="1:13" ht="15.75" customHeight="1">
      <c r="A116" s="303"/>
      <c r="B116" s="323" t="s">
        <v>228</v>
      </c>
      <c r="C116" s="324"/>
      <c r="D116" s="324"/>
      <c r="E116" s="324"/>
      <c r="F116" s="324"/>
      <c r="G116" s="324"/>
      <c r="H116" s="324"/>
      <c r="I116" s="324"/>
      <c r="J116" s="324"/>
      <c r="K116" s="324"/>
      <c r="L116" s="324"/>
      <c r="M116" s="325"/>
    </row>
    <row r="117" spans="1:13" ht="15.5">
      <c r="A117" s="303"/>
      <c r="B117" s="314"/>
      <c r="C117" s="315"/>
      <c r="D117" s="315"/>
      <c r="E117" s="315"/>
      <c r="F117" s="315"/>
      <c r="G117" s="315"/>
      <c r="H117" s="315"/>
      <c r="I117" s="315"/>
      <c r="J117" s="315"/>
      <c r="K117" s="315"/>
      <c r="L117" s="315"/>
      <c r="M117" s="316"/>
    </row>
    <row r="118" spans="1:13" ht="15.75" customHeight="1">
      <c r="A118" s="303"/>
      <c r="B118" s="287" t="s">
        <v>229</v>
      </c>
      <c r="C118" s="288"/>
      <c r="D118" s="288"/>
      <c r="E118" s="288"/>
      <c r="F118" s="288"/>
      <c r="G118" s="288"/>
      <c r="H118" s="288"/>
      <c r="I118" s="288"/>
      <c r="J118" s="288"/>
      <c r="K118" s="288"/>
      <c r="L118" s="288"/>
      <c r="M118" s="289"/>
    </row>
    <row r="119" spans="1:13" ht="15.5">
      <c r="A119" s="303"/>
      <c r="B119" s="314"/>
      <c r="C119" s="315"/>
      <c r="D119" s="315"/>
      <c r="E119" s="315"/>
      <c r="F119" s="315"/>
      <c r="G119" s="315"/>
      <c r="H119" s="315"/>
      <c r="I119" s="315"/>
      <c r="J119" s="315"/>
      <c r="K119" s="315"/>
      <c r="L119" s="315"/>
      <c r="M119" s="316"/>
    </row>
    <row r="120" spans="1:13" ht="15.75" customHeight="1">
      <c r="A120" s="303"/>
      <c r="B120" s="287" t="s">
        <v>230</v>
      </c>
      <c r="C120" s="288"/>
      <c r="D120" s="288"/>
      <c r="E120" s="288"/>
      <c r="F120" s="288"/>
      <c r="G120" s="288"/>
      <c r="H120" s="288"/>
      <c r="I120" s="288"/>
      <c r="J120" s="288"/>
      <c r="K120" s="288"/>
      <c r="L120" s="288"/>
      <c r="M120" s="289"/>
    </row>
    <row r="121" spans="1:13" ht="15.75" customHeight="1">
      <c r="A121" s="303"/>
      <c r="B121" s="287" t="s">
        <v>231</v>
      </c>
      <c r="C121" s="288"/>
      <c r="D121" s="288"/>
      <c r="E121" s="288"/>
      <c r="F121" s="288"/>
      <c r="G121" s="288"/>
      <c r="H121" s="288"/>
      <c r="I121" s="288"/>
      <c r="J121" s="288"/>
      <c r="K121" s="288"/>
      <c r="L121" s="288"/>
      <c r="M121" s="289"/>
    </row>
    <row r="122" spans="1:13" ht="15.75" customHeight="1">
      <c r="A122" s="303"/>
      <c r="B122" s="287" t="s">
        <v>232</v>
      </c>
      <c r="C122" s="288"/>
      <c r="D122" s="288"/>
      <c r="E122" s="288"/>
      <c r="F122" s="288"/>
      <c r="G122" s="288"/>
      <c r="H122" s="288"/>
      <c r="I122" s="288"/>
      <c r="J122" s="288"/>
      <c r="K122" s="288"/>
      <c r="L122" s="288"/>
      <c r="M122" s="289"/>
    </row>
    <row r="123" spans="1:13" ht="15.5">
      <c r="A123" s="303"/>
      <c r="B123" s="314"/>
      <c r="C123" s="315"/>
      <c r="D123" s="315"/>
      <c r="E123" s="315"/>
      <c r="F123" s="315"/>
      <c r="G123" s="315"/>
      <c r="H123" s="315"/>
      <c r="I123" s="315"/>
      <c r="J123" s="315"/>
      <c r="K123" s="315"/>
      <c r="L123" s="315"/>
      <c r="M123" s="316"/>
    </row>
    <row r="124" spans="1:13">
      <c r="A124" s="303"/>
      <c r="B124" s="317"/>
      <c r="C124" s="318"/>
      <c r="D124" s="318"/>
      <c r="E124" s="318"/>
      <c r="F124" s="318"/>
      <c r="G124" s="318"/>
      <c r="H124" s="318"/>
      <c r="I124" s="318"/>
      <c r="J124" s="318"/>
      <c r="K124" s="318"/>
      <c r="L124" s="318"/>
      <c r="M124" s="319"/>
    </row>
    <row r="125" spans="1:13">
      <c r="A125" s="303"/>
      <c r="B125" s="317"/>
      <c r="C125" s="318"/>
      <c r="D125" s="318"/>
      <c r="E125" s="318"/>
      <c r="F125" s="318"/>
      <c r="G125" s="318"/>
      <c r="H125" s="318"/>
      <c r="I125" s="318"/>
      <c r="J125" s="318"/>
      <c r="K125" s="318"/>
      <c r="L125" s="318"/>
      <c r="M125" s="319"/>
    </row>
    <row r="126" spans="1:13">
      <c r="A126" s="303"/>
      <c r="B126" s="317"/>
      <c r="C126" s="318"/>
      <c r="D126" s="318"/>
      <c r="E126" s="318"/>
      <c r="F126" s="318"/>
      <c r="G126" s="318"/>
      <c r="H126" s="318"/>
      <c r="I126" s="318"/>
      <c r="J126" s="318"/>
      <c r="K126" s="318"/>
      <c r="L126" s="318"/>
      <c r="M126" s="319"/>
    </row>
    <row r="127" spans="1:13" ht="15.5">
      <c r="A127" s="303"/>
      <c r="B127" s="314"/>
      <c r="C127" s="315"/>
      <c r="D127" s="315"/>
      <c r="E127" s="315"/>
      <c r="F127" s="315"/>
      <c r="G127" s="315"/>
      <c r="H127" s="315"/>
      <c r="I127" s="315"/>
      <c r="J127" s="315"/>
      <c r="K127" s="315"/>
      <c r="L127" s="315"/>
      <c r="M127" s="316"/>
    </row>
    <row r="128" spans="1:13" ht="15.5">
      <c r="A128" s="303"/>
      <c r="B128" s="314"/>
      <c r="C128" s="315"/>
      <c r="D128" s="315"/>
      <c r="E128" s="315"/>
      <c r="F128" s="315"/>
      <c r="G128" s="315"/>
      <c r="H128" s="315"/>
      <c r="I128" s="315"/>
      <c r="J128" s="315"/>
      <c r="K128" s="315"/>
      <c r="L128" s="315"/>
      <c r="M128" s="316"/>
    </row>
    <row r="129" spans="1:13">
      <c r="A129" s="303"/>
      <c r="B129" s="305"/>
      <c r="C129" s="306"/>
      <c r="D129" s="306"/>
      <c r="E129" s="306"/>
      <c r="F129" s="306"/>
      <c r="G129" s="306"/>
      <c r="H129" s="306"/>
      <c r="I129" s="306"/>
      <c r="J129" s="306"/>
      <c r="K129" s="306"/>
      <c r="L129" s="306"/>
      <c r="M129" s="307"/>
    </row>
    <row r="130" spans="1:13">
      <c r="A130" s="303"/>
      <c r="B130" s="305"/>
      <c r="C130" s="306"/>
      <c r="D130" s="306"/>
      <c r="E130" s="306"/>
      <c r="F130" s="306"/>
      <c r="G130" s="306"/>
      <c r="H130" s="306"/>
      <c r="I130" s="306"/>
      <c r="J130" s="306"/>
      <c r="K130" s="306"/>
      <c r="L130" s="306"/>
      <c r="M130" s="307"/>
    </row>
    <row r="131" spans="1:13">
      <c r="A131" s="303"/>
      <c r="B131" s="305"/>
      <c r="C131" s="306"/>
      <c r="D131" s="306"/>
      <c r="E131" s="306"/>
      <c r="F131" s="306"/>
      <c r="G131" s="306"/>
      <c r="H131" s="306"/>
      <c r="I131" s="306"/>
      <c r="J131" s="306"/>
      <c r="K131" s="306"/>
      <c r="L131" s="306"/>
      <c r="M131" s="307"/>
    </row>
    <row r="132" spans="1:13">
      <c r="A132" s="303"/>
      <c r="B132" s="305"/>
      <c r="C132" s="306"/>
      <c r="D132" s="306"/>
      <c r="E132" s="306"/>
      <c r="F132" s="306"/>
      <c r="G132" s="306"/>
      <c r="H132" s="306"/>
      <c r="I132" s="306"/>
      <c r="J132" s="306"/>
      <c r="K132" s="306"/>
      <c r="L132" s="306"/>
      <c r="M132" s="307"/>
    </row>
    <row r="133" spans="1:13">
      <c r="A133" s="303"/>
      <c r="B133" s="305"/>
      <c r="C133" s="306"/>
      <c r="D133" s="306"/>
      <c r="E133" s="306"/>
      <c r="F133" s="306"/>
      <c r="G133" s="306"/>
      <c r="H133" s="306"/>
      <c r="I133" s="306"/>
      <c r="J133" s="306"/>
      <c r="K133" s="306"/>
      <c r="L133" s="306"/>
      <c r="M133" s="307"/>
    </row>
    <row r="134" spans="1:13" ht="15.5">
      <c r="A134" s="303"/>
      <c r="B134" s="308"/>
      <c r="C134" s="309"/>
      <c r="D134" s="309"/>
      <c r="E134" s="309"/>
      <c r="F134" s="309"/>
      <c r="G134" s="309"/>
      <c r="H134" s="309"/>
      <c r="I134" s="309"/>
      <c r="J134" s="309"/>
      <c r="K134" s="309"/>
      <c r="L134" s="309"/>
      <c r="M134" s="310"/>
    </row>
    <row r="135" spans="1:13">
      <c r="A135" s="303"/>
      <c r="B135" s="311"/>
      <c r="C135" s="312"/>
      <c r="D135" s="312"/>
      <c r="E135" s="312"/>
      <c r="F135" s="312"/>
      <c r="G135" s="312"/>
      <c r="H135" s="312"/>
      <c r="I135" s="312"/>
      <c r="J135" s="312"/>
      <c r="K135" s="312"/>
      <c r="L135" s="312"/>
      <c r="M135" s="313"/>
    </row>
    <row r="136" spans="1:13">
      <c r="A136" s="303"/>
      <c r="B136" s="311"/>
      <c r="C136" s="312"/>
      <c r="D136" s="312"/>
      <c r="E136" s="312"/>
      <c r="F136" s="312"/>
      <c r="G136" s="312"/>
      <c r="H136" s="312"/>
      <c r="I136" s="312"/>
      <c r="J136" s="312"/>
      <c r="K136" s="312"/>
      <c r="L136" s="312"/>
      <c r="M136" s="313"/>
    </row>
    <row r="137" spans="1:13">
      <c r="A137" s="303"/>
      <c r="B137" s="311"/>
      <c r="C137" s="312"/>
      <c r="D137" s="312"/>
      <c r="E137" s="312"/>
      <c r="F137" s="312"/>
      <c r="G137" s="312"/>
      <c r="H137" s="312"/>
      <c r="I137" s="312"/>
      <c r="J137" s="312"/>
      <c r="K137" s="312"/>
      <c r="L137" s="312"/>
      <c r="M137" s="313"/>
    </row>
    <row r="138" spans="1:13">
      <c r="A138" s="303"/>
      <c r="B138" s="311"/>
      <c r="C138" s="312"/>
      <c r="D138" s="312"/>
      <c r="E138" s="312"/>
      <c r="F138" s="312"/>
      <c r="G138" s="312"/>
      <c r="H138" s="312"/>
      <c r="I138" s="312"/>
      <c r="J138" s="312"/>
      <c r="K138" s="312"/>
      <c r="L138" s="312"/>
      <c r="M138" s="313"/>
    </row>
    <row r="139" spans="1:13">
      <c r="A139" s="303"/>
      <c r="B139" s="275"/>
      <c r="C139" s="276"/>
      <c r="D139" s="276"/>
      <c r="E139" s="276"/>
      <c r="F139" s="276"/>
      <c r="G139" s="276"/>
      <c r="H139" s="276"/>
      <c r="I139" s="276"/>
      <c r="J139" s="276"/>
      <c r="K139" s="276"/>
      <c r="L139" s="276"/>
      <c r="M139" s="277"/>
    </row>
    <row r="140" spans="1:13" ht="16" thickBot="1">
      <c r="A140" s="304"/>
      <c r="B140" s="278"/>
      <c r="C140" s="279"/>
      <c r="D140" s="279"/>
      <c r="E140" s="279"/>
      <c r="F140" s="279"/>
      <c r="G140" s="279"/>
      <c r="H140" s="279"/>
      <c r="I140" s="279"/>
      <c r="J140" s="279"/>
      <c r="K140" s="279"/>
      <c r="L140" s="279"/>
      <c r="M140" s="280"/>
    </row>
    <row r="141" spans="1:13" ht="16" thickTop="1">
      <c r="A141" s="281"/>
      <c r="B141" s="284"/>
      <c r="C141" s="285"/>
      <c r="D141" s="285"/>
      <c r="E141" s="286"/>
      <c r="F141" s="293" t="s">
        <v>233</v>
      </c>
      <c r="G141" s="294"/>
      <c r="H141" s="294"/>
      <c r="I141" s="294"/>
      <c r="J141" s="294"/>
      <c r="K141" s="294"/>
      <c r="L141" s="294"/>
      <c r="M141" s="295"/>
    </row>
    <row r="142" spans="1:13" ht="15.75" customHeight="1">
      <c r="A142" s="282"/>
      <c r="B142" s="287" t="s">
        <v>472</v>
      </c>
      <c r="C142" s="288"/>
      <c r="D142" s="288"/>
      <c r="E142" s="289"/>
      <c r="F142" s="296" t="s">
        <v>234</v>
      </c>
      <c r="G142" s="297"/>
      <c r="H142" s="297"/>
      <c r="I142" s="297"/>
      <c r="J142" s="297"/>
      <c r="K142" s="297"/>
      <c r="L142" s="297"/>
      <c r="M142" s="298"/>
    </row>
    <row r="143" spans="1:13" ht="16" thickBot="1">
      <c r="A143" s="283"/>
      <c r="B143" s="290"/>
      <c r="C143" s="291"/>
      <c r="D143" s="291"/>
      <c r="E143" s="292"/>
      <c r="F143" s="299" t="s">
        <v>235</v>
      </c>
      <c r="G143" s="300"/>
      <c r="H143" s="300"/>
      <c r="I143" s="300"/>
      <c r="J143" s="300"/>
      <c r="K143" s="300"/>
      <c r="L143" s="300"/>
      <c r="M143" s="301"/>
    </row>
    <row r="144" spans="1:13" ht="15" thickTop="1"/>
  </sheetData>
  <mergeCells count="271">
    <mergeCell ref="A57:A61"/>
    <mergeCell ref="B8:E8"/>
    <mergeCell ref="B9:E9"/>
    <mergeCell ref="C18:D23"/>
    <mergeCell ref="E18:F23"/>
    <mergeCell ref="G18:H23"/>
    <mergeCell ref="F9:M9"/>
    <mergeCell ref="F10:M10"/>
    <mergeCell ref="F11:M11"/>
    <mergeCell ref="A12:E12"/>
    <mergeCell ref="F8:M8"/>
    <mergeCell ref="A1:A11"/>
    <mergeCell ref="B1:E1"/>
    <mergeCell ref="B2:E2"/>
    <mergeCell ref="B3:E3"/>
    <mergeCell ref="B4:E4"/>
    <mergeCell ref="B5:E5"/>
    <mergeCell ref="B6:E6"/>
    <mergeCell ref="B7:E7"/>
    <mergeCell ref="F1:M1"/>
    <mergeCell ref="F2:M2"/>
    <mergeCell ref="F3:M3"/>
    <mergeCell ref="F4:M4"/>
    <mergeCell ref="F5:M5"/>
    <mergeCell ref="F6:M6"/>
    <mergeCell ref="F7:M7"/>
    <mergeCell ref="B10:E10"/>
    <mergeCell ref="B11:E11"/>
    <mergeCell ref="E13:F13"/>
    <mergeCell ref="E14:F14"/>
    <mergeCell ref="E15:F15"/>
    <mergeCell ref="E16:F16"/>
    <mergeCell ref="F12:M12"/>
    <mergeCell ref="G14:H14"/>
    <mergeCell ref="G15:H15"/>
    <mergeCell ref="G16:H16"/>
    <mergeCell ref="L13:M15"/>
    <mergeCell ref="G17:H17"/>
    <mergeCell ref="C13:D13"/>
    <mergeCell ref="C14:D14"/>
    <mergeCell ref="C15:D15"/>
    <mergeCell ref="C16:D16"/>
    <mergeCell ref="C17:D17"/>
    <mergeCell ref="E17:F17"/>
    <mergeCell ref="G13:H13"/>
    <mergeCell ref="I13:K15"/>
    <mergeCell ref="I16:J16"/>
    <mergeCell ref="I17:J17"/>
    <mergeCell ref="A35:C35"/>
    <mergeCell ref="A36:C36"/>
    <mergeCell ref="A37:C37"/>
    <mergeCell ref="K18:K23"/>
    <mergeCell ref="L18:L23"/>
    <mergeCell ref="I18:J23"/>
    <mergeCell ref="M18:M23"/>
    <mergeCell ref="A24:C24"/>
    <mergeCell ref="A25:C25"/>
    <mergeCell ref="A26:C26"/>
    <mergeCell ref="A27:C27"/>
    <mergeCell ref="A28:C28"/>
    <mergeCell ref="A38:C38"/>
    <mergeCell ref="A39:C39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36:M36"/>
    <mergeCell ref="D37:M37"/>
    <mergeCell ref="D38:M38"/>
    <mergeCell ref="D39:M39"/>
    <mergeCell ref="A29:C29"/>
    <mergeCell ref="A30:C30"/>
    <mergeCell ref="A31:C31"/>
    <mergeCell ref="A32:C32"/>
    <mergeCell ref="A33:C33"/>
    <mergeCell ref="A34:C34"/>
    <mergeCell ref="A40:A51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51:C51"/>
    <mergeCell ref="D40:M40"/>
    <mergeCell ref="D41:M41"/>
    <mergeCell ref="D42:M42"/>
    <mergeCell ref="D43:M43"/>
    <mergeCell ref="D44:M44"/>
    <mergeCell ref="B49:C49"/>
    <mergeCell ref="B50:C50"/>
    <mergeCell ref="C53:D53"/>
    <mergeCell ref="C54:D54"/>
    <mergeCell ref="D45:M45"/>
    <mergeCell ref="D46:M46"/>
    <mergeCell ref="D47:M47"/>
    <mergeCell ref="D48:M48"/>
    <mergeCell ref="D49:M49"/>
    <mergeCell ref="D50:M50"/>
    <mergeCell ref="E52:G52"/>
    <mergeCell ref="E53:G53"/>
    <mergeCell ref="E54:G54"/>
    <mergeCell ref="D51:M51"/>
    <mergeCell ref="C52:D52"/>
    <mergeCell ref="I52:K54"/>
    <mergeCell ref="L52:M54"/>
    <mergeCell ref="J62:K62"/>
    <mergeCell ref="J57:K57"/>
    <mergeCell ref="J58:K58"/>
    <mergeCell ref="J59:K59"/>
    <mergeCell ref="J63:K63"/>
    <mergeCell ref="E57:G57"/>
    <mergeCell ref="C57:D57"/>
    <mergeCell ref="C58:D58"/>
    <mergeCell ref="C59:D59"/>
    <mergeCell ref="E60:G60"/>
    <mergeCell ref="E58:G58"/>
    <mergeCell ref="E59:G59"/>
    <mergeCell ref="C60:D60"/>
    <mergeCell ref="J60:K60"/>
    <mergeCell ref="E72:G72"/>
    <mergeCell ref="C55:D55"/>
    <mergeCell ref="C56:D56"/>
    <mergeCell ref="E55:G55"/>
    <mergeCell ref="E56:G56"/>
    <mergeCell ref="J55:K55"/>
    <mergeCell ref="J56:K56"/>
    <mergeCell ref="C64:D64"/>
    <mergeCell ref="C65:D65"/>
    <mergeCell ref="C72:D72"/>
    <mergeCell ref="J64:K64"/>
    <mergeCell ref="J65:K65"/>
    <mergeCell ref="J66:K66"/>
    <mergeCell ref="J67:K67"/>
    <mergeCell ref="J68:K68"/>
    <mergeCell ref="J69:K69"/>
    <mergeCell ref="J70:K70"/>
    <mergeCell ref="J71:K71"/>
    <mergeCell ref="J72:K72"/>
    <mergeCell ref="C61:D61"/>
    <mergeCell ref="C62:D62"/>
    <mergeCell ref="C63:D63"/>
    <mergeCell ref="E61:G61"/>
    <mergeCell ref="J61:K61"/>
    <mergeCell ref="C66:D66"/>
    <mergeCell ref="C67:D67"/>
    <mergeCell ref="C68:D68"/>
    <mergeCell ref="C69:D69"/>
    <mergeCell ref="C70:D70"/>
    <mergeCell ref="C71:D71"/>
    <mergeCell ref="E62:G62"/>
    <mergeCell ref="E63:G63"/>
    <mergeCell ref="E64:G64"/>
    <mergeCell ref="E65:G65"/>
    <mergeCell ref="E66:G66"/>
    <mergeCell ref="E67:G67"/>
    <mergeCell ref="E68:G68"/>
    <mergeCell ref="E69:G69"/>
    <mergeCell ref="E70:G70"/>
    <mergeCell ref="E71:G71"/>
    <mergeCell ref="J78:K78"/>
    <mergeCell ref="A79:A81"/>
    <mergeCell ref="B79:E79"/>
    <mergeCell ref="B80:E80"/>
    <mergeCell ref="B81:E81"/>
    <mergeCell ref="J73:K73"/>
    <mergeCell ref="F79:M79"/>
    <mergeCell ref="F80:M80"/>
    <mergeCell ref="F81:M81"/>
    <mergeCell ref="J76:K76"/>
    <mergeCell ref="J77:K77"/>
    <mergeCell ref="J74:K74"/>
    <mergeCell ref="J75:K75"/>
    <mergeCell ref="E76:G76"/>
    <mergeCell ref="E73:G73"/>
    <mergeCell ref="C78:D78"/>
    <mergeCell ref="E78:G78"/>
    <mergeCell ref="C76:D76"/>
    <mergeCell ref="C74:D74"/>
    <mergeCell ref="C75:D75"/>
    <mergeCell ref="E74:G74"/>
    <mergeCell ref="E75:G75"/>
    <mergeCell ref="C73:D73"/>
    <mergeCell ref="F83:M83"/>
    <mergeCell ref="F84:M84"/>
    <mergeCell ref="F85:M85"/>
    <mergeCell ref="F86:M86"/>
    <mergeCell ref="F87:M87"/>
    <mergeCell ref="A83:E83"/>
    <mergeCell ref="A84:E84"/>
    <mergeCell ref="A85:E85"/>
    <mergeCell ref="A86:E86"/>
    <mergeCell ref="A87:E87"/>
    <mergeCell ref="B100:M100"/>
    <mergeCell ref="B101:M101"/>
    <mergeCell ref="B102:M102"/>
    <mergeCell ref="F88:M88"/>
    <mergeCell ref="F89:M89"/>
    <mergeCell ref="F90:M90"/>
    <mergeCell ref="F91:M91"/>
    <mergeCell ref="F92:M92"/>
    <mergeCell ref="F93:M93"/>
    <mergeCell ref="A89:E89"/>
    <mergeCell ref="B94:M94"/>
    <mergeCell ref="B95:M95"/>
    <mergeCell ref="B96:M96"/>
    <mergeCell ref="B97:M97"/>
    <mergeCell ref="B98:M98"/>
    <mergeCell ref="B99:M99"/>
    <mergeCell ref="A90:E90"/>
    <mergeCell ref="A91:E91"/>
    <mergeCell ref="A92:E92"/>
    <mergeCell ref="A93:E93"/>
    <mergeCell ref="A88:E88"/>
    <mergeCell ref="B103:M103"/>
    <mergeCell ref="B104:M104"/>
    <mergeCell ref="B105:M105"/>
    <mergeCell ref="B106:M106"/>
    <mergeCell ref="B107:M107"/>
    <mergeCell ref="B108:M108"/>
    <mergeCell ref="B109:M109"/>
    <mergeCell ref="B110:M110"/>
    <mergeCell ref="B111:M111"/>
    <mergeCell ref="B126:M126"/>
    <mergeCell ref="B127:M127"/>
    <mergeCell ref="B128:M128"/>
    <mergeCell ref="B129:M129"/>
    <mergeCell ref="B112:M112"/>
    <mergeCell ref="B113:M113"/>
    <mergeCell ref="B114:M114"/>
    <mergeCell ref="B115:M115"/>
    <mergeCell ref="B116:M116"/>
    <mergeCell ref="B117:M117"/>
    <mergeCell ref="B118:M118"/>
    <mergeCell ref="B119:M119"/>
    <mergeCell ref="B120:M120"/>
    <mergeCell ref="B139:M139"/>
    <mergeCell ref="B140:M140"/>
    <mergeCell ref="A141:A143"/>
    <mergeCell ref="B141:E141"/>
    <mergeCell ref="B142:E142"/>
    <mergeCell ref="B143:E143"/>
    <mergeCell ref="F141:M141"/>
    <mergeCell ref="F142:M142"/>
    <mergeCell ref="F143:M143"/>
    <mergeCell ref="A94:A140"/>
    <mergeCell ref="B130:M130"/>
    <mergeCell ref="B131:M131"/>
    <mergeCell ref="B132:M132"/>
    <mergeCell ref="B133:M133"/>
    <mergeCell ref="B134:M134"/>
    <mergeCell ref="B135:M135"/>
    <mergeCell ref="B136:M136"/>
    <mergeCell ref="B137:M137"/>
    <mergeCell ref="B138:M138"/>
    <mergeCell ref="B121:M121"/>
    <mergeCell ref="B122:M122"/>
    <mergeCell ref="B123:M123"/>
    <mergeCell ref="B124:M124"/>
    <mergeCell ref="B125:M125"/>
  </mergeCells>
  <hyperlinks>
    <hyperlink ref="D50" r:id="rId1" display="https://sei.fazenda.rj.gov.br/sei/controlador.php?acao=procedimento_trabalhar&amp;acao_origem=procedimento_controlar&amp;acao_retorno=procedimento_controlar&amp;id_procedimento=25793&amp;infra_sistema=100000100&amp;infra_unidade_atual=110000565&amp;infra_hash=3b20e376ee255c08d8663a9cb5408f671a44f498e7d53fcc6ef05b74911bc672"/>
  </hyperlinks>
  <pageMargins left="0.511811024" right="0.511811024" top="0.78740157499999996" bottom="0.78740157499999996" header="0.31496062000000002" footer="0.31496062000000002"/>
  <pageSetup paperSize="9" scale="56" orientation="portrait" r:id="rId2"/>
  <rowBreaks count="1" manualBreakCount="1">
    <brk id="39" max="16383" man="1"/>
  </rowBreaks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48"/>
  <sheetViews>
    <sheetView showGridLines="0" view="pageBreakPreview" topLeftCell="A139" zoomScale="90" zoomScaleNormal="100" zoomScaleSheetLayoutView="90" workbookViewId="0">
      <selection activeCell="C122" sqref="C122:C123"/>
    </sheetView>
  </sheetViews>
  <sheetFormatPr defaultColWidth="9.1796875" defaultRowHeight="15.5"/>
  <cols>
    <col min="1" max="1" width="9.1796875" style="35"/>
    <col min="2" max="2" width="72.1796875" style="35" customWidth="1"/>
    <col min="3" max="3" width="18" style="35" customWidth="1"/>
    <col min="4" max="4" width="16.7265625" style="35" customWidth="1"/>
    <col min="5" max="5" width="12.7265625" style="35" customWidth="1"/>
    <col min="6" max="6" width="12" style="35" customWidth="1"/>
    <col min="7" max="7" width="15.1796875" style="35" customWidth="1"/>
    <col min="8" max="16384" width="9.1796875" style="35"/>
  </cols>
  <sheetData>
    <row r="1" spans="1:4" ht="23">
      <c r="A1" s="571" t="s">
        <v>39</v>
      </c>
      <c r="B1" s="571"/>
      <c r="C1" s="571"/>
      <c r="D1" s="571"/>
    </row>
    <row r="2" spans="1:4" ht="48.65" customHeight="1">
      <c r="A2" s="572" t="s">
        <v>40</v>
      </c>
      <c r="B2" s="572"/>
      <c r="C2" s="572"/>
      <c r="D2" s="572"/>
    </row>
    <row r="3" spans="1:4">
      <c r="A3" s="573" t="s">
        <v>41</v>
      </c>
      <c r="B3" s="573"/>
      <c r="C3" s="573"/>
      <c r="D3" s="573"/>
    </row>
    <row r="4" spans="1:4">
      <c r="A4" s="570" t="s">
        <v>237</v>
      </c>
      <c r="B4" s="570"/>
      <c r="C4" s="570"/>
      <c r="D4" s="570"/>
    </row>
    <row r="5" spans="1:4">
      <c r="A5" s="570" t="s">
        <v>254</v>
      </c>
      <c r="B5" s="570"/>
      <c r="C5" s="570"/>
    </row>
    <row r="6" spans="1:4">
      <c r="A6" s="569" t="s">
        <v>42</v>
      </c>
      <c r="B6" s="569"/>
      <c r="C6" s="569"/>
    </row>
    <row r="7" spans="1:4" ht="16" thickBot="1"/>
    <row r="8" spans="1:4" ht="16" thickBot="1">
      <c r="A8" s="36">
        <v>1</v>
      </c>
      <c r="B8" s="37" t="s">
        <v>43</v>
      </c>
      <c r="C8" s="37" t="s">
        <v>44</v>
      </c>
    </row>
    <row r="9" spans="1:4" ht="16" thickBot="1">
      <c r="A9" s="38" t="s">
        <v>45</v>
      </c>
      <c r="B9" s="39" t="s">
        <v>46</v>
      </c>
      <c r="C9" s="208"/>
    </row>
    <row r="10" spans="1:4" ht="16" thickBot="1">
      <c r="A10" s="38" t="s">
        <v>47</v>
      </c>
      <c r="B10" s="39" t="s">
        <v>48</v>
      </c>
      <c r="C10" s="40"/>
    </row>
    <row r="11" spans="1:4" ht="16" thickBot="1">
      <c r="A11" s="38" t="s">
        <v>49</v>
      </c>
      <c r="B11" s="39" t="s">
        <v>50</v>
      </c>
      <c r="C11" s="40"/>
    </row>
    <row r="12" spans="1:4" ht="16" thickBot="1">
      <c r="A12" s="38" t="s">
        <v>51</v>
      </c>
      <c r="B12" s="39" t="s">
        <v>52</v>
      </c>
      <c r="C12" s="40"/>
    </row>
    <row r="13" spans="1:4" ht="16" thickBot="1">
      <c r="A13" s="38" t="s">
        <v>53</v>
      </c>
      <c r="B13" s="39" t="s">
        <v>54</v>
      </c>
      <c r="C13" s="40"/>
    </row>
    <row r="14" spans="1:4" ht="16" thickBot="1">
      <c r="A14" s="38"/>
      <c r="B14" s="39"/>
      <c r="C14" s="40"/>
    </row>
    <row r="15" spans="1:4" ht="16" thickBot="1">
      <c r="A15" s="38" t="s">
        <v>55</v>
      </c>
      <c r="B15" s="39" t="s">
        <v>56</v>
      </c>
      <c r="C15" s="40"/>
    </row>
    <row r="16" spans="1:4" ht="16" thickBot="1">
      <c r="A16" s="574" t="s">
        <v>57</v>
      </c>
      <c r="B16" s="575"/>
      <c r="C16" s="40">
        <f>SUM(C9:C15)</f>
        <v>0</v>
      </c>
    </row>
    <row r="19" spans="1:4">
      <c r="A19" s="569" t="s">
        <v>58</v>
      </c>
      <c r="B19" s="569"/>
      <c r="C19" s="569"/>
      <c r="D19" s="569"/>
    </row>
    <row r="20" spans="1:4">
      <c r="A20" s="41"/>
    </row>
    <row r="21" spans="1:4">
      <c r="A21" s="576" t="s">
        <v>59</v>
      </c>
      <c r="B21" s="576"/>
      <c r="C21" s="576"/>
      <c r="D21" s="576"/>
    </row>
    <row r="22" spans="1:4" ht="16" thickBot="1"/>
    <row r="23" spans="1:4" ht="16" thickBot="1">
      <c r="A23" s="36" t="s">
        <v>60</v>
      </c>
      <c r="B23" s="37" t="s">
        <v>61</v>
      </c>
      <c r="C23" s="37" t="s">
        <v>62</v>
      </c>
      <c r="D23" s="37" t="s">
        <v>44</v>
      </c>
    </row>
    <row r="24" spans="1:4" ht="16" thickBot="1">
      <c r="A24" s="38" t="s">
        <v>45</v>
      </c>
      <c r="B24" s="39" t="s">
        <v>63</v>
      </c>
      <c r="C24" s="42">
        <v>8.3299999999999999E-2</v>
      </c>
      <c r="D24" s="43">
        <f>C24*C16</f>
        <v>0</v>
      </c>
    </row>
    <row r="25" spans="1:4" ht="16" thickBot="1">
      <c r="A25" s="38" t="s">
        <v>47</v>
      </c>
      <c r="B25" s="39" t="s">
        <v>64</v>
      </c>
      <c r="C25" s="42">
        <v>0.1111</v>
      </c>
      <c r="D25" s="44">
        <f>C25*C16</f>
        <v>0</v>
      </c>
    </row>
    <row r="26" spans="1:4" ht="16" thickBot="1">
      <c r="A26" s="574" t="s">
        <v>57</v>
      </c>
      <c r="B26" s="575"/>
      <c r="C26" s="42"/>
      <c r="D26" s="45">
        <f>SUM(D24:D25)</f>
        <v>0</v>
      </c>
    </row>
    <row r="29" spans="1:4" ht="32.25" customHeight="1">
      <c r="A29" s="577" t="s">
        <v>65</v>
      </c>
      <c r="B29" s="577"/>
      <c r="C29" s="577"/>
      <c r="D29" s="577"/>
    </row>
    <row r="30" spans="1:4" ht="16" thickBot="1"/>
    <row r="31" spans="1:4" ht="16" thickBot="1">
      <c r="A31" s="36" t="s">
        <v>66</v>
      </c>
      <c r="B31" s="37" t="s">
        <v>67</v>
      </c>
      <c r="C31" s="37" t="s">
        <v>62</v>
      </c>
      <c r="D31" s="37" t="s">
        <v>44</v>
      </c>
    </row>
    <row r="32" spans="1:4" ht="16" thickBot="1">
      <c r="A32" s="38" t="s">
        <v>45</v>
      </c>
      <c r="B32" s="39" t="s">
        <v>68</v>
      </c>
      <c r="C32" s="42">
        <v>0.2</v>
      </c>
      <c r="D32" s="46">
        <f>C32*(C16+D26+C101)</f>
        <v>0</v>
      </c>
    </row>
    <row r="33" spans="1:4" ht="16" thickBot="1">
      <c r="A33" s="38" t="s">
        <v>47</v>
      </c>
      <c r="B33" s="39" t="s">
        <v>69</v>
      </c>
      <c r="C33" s="42">
        <v>2.5000000000000001E-2</v>
      </c>
      <c r="D33" s="46">
        <f>C33*(C16+D26+C101)</f>
        <v>0</v>
      </c>
    </row>
    <row r="34" spans="1:4" ht="16" thickBot="1">
      <c r="A34" s="38" t="s">
        <v>49</v>
      </c>
      <c r="B34" s="39" t="s">
        <v>70</v>
      </c>
      <c r="C34" s="602">
        <v>0.03</v>
      </c>
      <c r="D34" s="46">
        <f>C34*(C16+D26+C101)</f>
        <v>0</v>
      </c>
    </row>
    <row r="35" spans="1:4" ht="16" thickBot="1">
      <c r="A35" s="38" t="s">
        <v>51</v>
      </c>
      <c r="B35" s="39" t="s">
        <v>71</v>
      </c>
      <c r="C35" s="42">
        <v>1.4999999999999999E-2</v>
      </c>
      <c r="D35" s="46">
        <f>C35*(C16+D26+C101)</f>
        <v>0</v>
      </c>
    </row>
    <row r="36" spans="1:4" ht="16" thickBot="1">
      <c r="A36" s="38" t="s">
        <v>53</v>
      </c>
      <c r="B36" s="39" t="s">
        <v>72</v>
      </c>
      <c r="C36" s="42">
        <v>0.01</v>
      </c>
      <c r="D36" s="46">
        <f>C36*(C16+D26+C101)</f>
        <v>0</v>
      </c>
    </row>
    <row r="37" spans="1:4" ht="16" thickBot="1">
      <c r="A37" s="38" t="s">
        <v>73</v>
      </c>
      <c r="B37" s="39" t="s">
        <v>74</v>
      </c>
      <c r="C37" s="42">
        <v>6.0000000000000001E-3</v>
      </c>
      <c r="D37" s="46">
        <f>C37*(C16+D26+C101)</f>
        <v>0</v>
      </c>
    </row>
    <row r="38" spans="1:4" ht="16" thickBot="1">
      <c r="A38" s="38" t="s">
        <v>55</v>
      </c>
      <c r="B38" s="39" t="s">
        <v>75</v>
      </c>
      <c r="C38" s="42">
        <v>2E-3</v>
      </c>
      <c r="D38" s="46">
        <f>C38*(C16+D26+C101)</f>
        <v>0</v>
      </c>
    </row>
    <row r="39" spans="1:4" ht="16" thickBot="1">
      <c r="A39" s="38" t="s">
        <v>76</v>
      </c>
      <c r="B39" s="39" t="s">
        <v>77</v>
      </c>
      <c r="C39" s="42">
        <v>0.08</v>
      </c>
      <c r="D39" s="46">
        <f>C39*(C16+D26+C101)</f>
        <v>0</v>
      </c>
    </row>
    <row r="40" spans="1:4" ht="16" thickBot="1">
      <c r="A40" s="574" t="s">
        <v>78</v>
      </c>
      <c r="B40" s="575"/>
      <c r="C40" s="48">
        <f>SUM(C32:C39)</f>
        <v>0.36800000000000005</v>
      </c>
      <c r="D40" s="49">
        <f>SUM(D32:D39)</f>
        <v>0</v>
      </c>
    </row>
    <row r="43" spans="1:4">
      <c r="A43" s="576" t="s">
        <v>79</v>
      </c>
      <c r="B43" s="576"/>
      <c r="C43" s="576"/>
    </row>
    <row r="44" spans="1:4" ht="16" thickBot="1"/>
    <row r="45" spans="1:4" ht="16" thickBot="1">
      <c r="A45" s="36" t="s">
        <v>80</v>
      </c>
      <c r="B45" s="37" t="s">
        <v>81</v>
      </c>
      <c r="C45" s="37" t="s">
        <v>44</v>
      </c>
    </row>
    <row r="46" spans="1:4" ht="16" thickBot="1">
      <c r="A46" s="38" t="s">
        <v>45</v>
      </c>
      <c r="B46" s="39" t="s">
        <v>82</v>
      </c>
      <c r="C46" s="40"/>
    </row>
    <row r="47" spans="1:4" ht="16" thickBot="1">
      <c r="A47" s="38" t="s">
        <v>47</v>
      </c>
      <c r="B47" s="39" t="s">
        <v>83</v>
      </c>
      <c r="C47" s="40"/>
    </row>
    <row r="48" spans="1:4" ht="16" thickBot="1">
      <c r="A48" s="38" t="s">
        <v>49</v>
      </c>
      <c r="B48" s="39" t="s">
        <v>84</v>
      </c>
      <c r="C48" s="40"/>
    </row>
    <row r="49" spans="1:4" ht="16" thickBot="1">
      <c r="A49" s="38" t="s">
        <v>51</v>
      </c>
      <c r="B49" s="39" t="s">
        <v>56</v>
      </c>
      <c r="C49" s="40"/>
    </row>
    <row r="50" spans="1:4" ht="16" thickBot="1">
      <c r="A50" s="574" t="s">
        <v>57</v>
      </c>
      <c r="B50" s="575"/>
      <c r="C50" s="58">
        <f>SUM(C46:C49)</f>
        <v>0</v>
      </c>
    </row>
    <row r="53" spans="1:4">
      <c r="A53" s="576" t="s">
        <v>85</v>
      </c>
      <c r="B53" s="576"/>
      <c r="C53" s="576"/>
    </row>
    <row r="54" spans="1:4" ht="16" thickBot="1"/>
    <row r="55" spans="1:4" ht="16" thickBot="1">
      <c r="A55" s="36">
        <v>2</v>
      </c>
      <c r="B55" s="37" t="s">
        <v>86</v>
      </c>
      <c r="C55" s="37" t="s">
        <v>44</v>
      </c>
    </row>
    <row r="56" spans="1:4" ht="16" thickBot="1">
      <c r="A56" s="38" t="s">
        <v>60</v>
      </c>
      <c r="B56" s="39" t="s">
        <v>61</v>
      </c>
      <c r="C56" s="46">
        <f>D26</f>
        <v>0</v>
      </c>
    </row>
    <row r="57" spans="1:4" ht="16" thickBot="1">
      <c r="A57" s="38" t="s">
        <v>66</v>
      </c>
      <c r="B57" s="39" t="s">
        <v>67</v>
      </c>
      <c r="C57" s="46">
        <f>D40</f>
        <v>0</v>
      </c>
    </row>
    <row r="58" spans="1:4" ht="16" thickBot="1">
      <c r="A58" s="38" t="s">
        <v>80</v>
      </c>
      <c r="B58" s="39" t="s">
        <v>81</v>
      </c>
      <c r="C58" s="46">
        <f>C50</f>
        <v>0</v>
      </c>
    </row>
    <row r="59" spans="1:4" ht="16" thickBot="1">
      <c r="A59" s="574" t="s">
        <v>57</v>
      </c>
      <c r="B59" s="575"/>
      <c r="C59" s="49">
        <f>SUM(C56:C58)</f>
        <v>0</v>
      </c>
    </row>
    <row r="60" spans="1:4">
      <c r="A60" s="50"/>
    </row>
    <row r="62" spans="1:4">
      <c r="A62" s="569" t="s">
        <v>87</v>
      </c>
      <c r="B62" s="569"/>
      <c r="C62" s="569"/>
      <c r="D62" s="569"/>
    </row>
    <row r="63" spans="1:4" ht="16" thickBot="1"/>
    <row r="64" spans="1:4" ht="16" thickBot="1">
      <c r="A64" s="36">
        <v>3</v>
      </c>
      <c r="B64" s="37" t="s">
        <v>88</v>
      </c>
      <c r="C64" s="37" t="s">
        <v>62</v>
      </c>
      <c r="D64" s="37" t="s">
        <v>44</v>
      </c>
    </row>
    <row r="65" spans="1:4" ht="16" thickBot="1">
      <c r="A65" s="38" t="s">
        <v>45</v>
      </c>
      <c r="B65" s="51" t="s">
        <v>89</v>
      </c>
      <c r="C65" s="52">
        <v>4.1700000000000001E-3</v>
      </c>
      <c r="D65" s="53">
        <f>C65*C16</f>
        <v>0</v>
      </c>
    </row>
    <row r="66" spans="1:4" ht="16" thickBot="1">
      <c r="A66" s="38" t="s">
        <v>47</v>
      </c>
      <c r="B66" s="51" t="s">
        <v>90</v>
      </c>
      <c r="C66" s="52">
        <v>3.3E-4</v>
      </c>
      <c r="D66" s="54">
        <f>C66*C16</f>
        <v>0</v>
      </c>
    </row>
    <row r="67" spans="1:4" ht="16" thickBot="1">
      <c r="A67" s="38" t="s">
        <v>49</v>
      </c>
      <c r="B67" s="51" t="s">
        <v>91</v>
      </c>
      <c r="C67" s="52">
        <v>1.6000000000000001E-3</v>
      </c>
      <c r="D67" s="53">
        <f>C67*C16</f>
        <v>0</v>
      </c>
    </row>
    <row r="68" spans="1:4" ht="16" thickBot="1">
      <c r="A68" s="38" t="s">
        <v>51</v>
      </c>
      <c r="B68" s="51" t="s">
        <v>92</v>
      </c>
      <c r="C68" s="225">
        <v>1.9439999999999999E-2</v>
      </c>
      <c r="D68" s="54">
        <f>C68*C16</f>
        <v>0</v>
      </c>
    </row>
    <row r="69" spans="1:4" ht="16" thickBot="1">
      <c r="A69" s="38" t="s">
        <v>53</v>
      </c>
      <c r="B69" s="51" t="s">
        <v>93</v>
      </c>
      <c r="C69" s="52">
        <f>C40*C68</f>
        <v>7.1539200000000002E-3</v>
      </c>
      <c r="D69" s="53">
        <f>C69*C16</f>
        <v>0</v>
      </c>
    </row>
    <row r="70" spans="1:4" ht="16" thickBot="1">
      <c r="A70" s="38" t="s">
        <v>73</v>
      </c>
      <c r="B70" s="51" t="s">
        <v>94</v>
      </c>
      <c r="C70" s="52">
        <v>3.2000000000000001E-2</v>
      </c>
      <c r="D70" s="53">
        <f>C70*C16</f>
        <v>0</v>
      </c>
    </row>
    <row r="71" spans="1:4" ht="16" thickBot="1">
      <c r="A71" s="574" t="s">
        <v>57</v>
      </c>
      <c r="B71" s="575"/>
      <c r="C71" s="55"/>
      <c r="D71" s="145">
        <f>SUM(D65:D70)</f>
        <v>0</v>
      </c>
    </row>
    <row r="74" spans="1:4">
      <c r="A74" s="569" t="s">
        <v>95</v>
      </c>
      <c r="B74" s="569"/>
      <c r="C74" s="569"/>
      <c r="D74" s="569"/>
    </row>
    <row r="77" spans="1:4">
      <c r="A77" s="569" t="s">
        <v>96</v>
      </c>
      <c r="B77" s="569"/>
      <c r="C77" s="569"/>
      <c r="D77" s="569"/>
    </row>
    <row r="78" spans="1:4" ht="16" thickBot="1">
      <c r="A78" s="41"/>
    </row>
    <row r="79" spans="1:4" ht="16" thickBot="1">
      <c r="A79" s="36" t="s">
        <v>97</v>
      </c>
      <c r="B79" s="37" t="s">
        <v>98</v>
      </c>
      <c r="C79" s="37" t="s">
        <v>62</v>
      </c>
      <c r="D79" s="37" t="s">
        <v>44</v>
      </c>
    </row>
    <row r="80" spans="1:4" ht="16" thickBot="1">
      <c r="A80" s="38" t="s">
        <v>45</v>
      </c>
      <c r="B80" s="39" t="s">
        <v>99</v>
      </c>
      <c r="C80" s="52">
        <v>9.2599999999999991E-3</v>
      </c>
      <c r="D80" s="53">
        <f>C80*C16</f>
        <v>0</v>
      </c>
    </row>
    <row r="81" spans="1:4" ht="16" thickBot="1">
      <c r="A81" s="38" t="s">
        <v>47</v>
      </c>
      <c r="B81" s="39" t="s">
        <v>98</v>
      </c>
      <c r="C81" s="52">
        <v>5.5599999999999998E-3</v>
      </c>
      <c r="D81" s="54">
        <f>C81*C16</f>
        <v>0</v>
      </c>
    </row>
    <row r="82" spans="1:4" ht="16" thickBot="1">
      <c r="A82" s="38" t="s">
        <v>49</v>
      </c>
      <c r="B82" s="39" t="s">
        <v>100</v>
      </c>
      <c r="C82" s="52">
        <v>2.7999999999999998E-4</v>
      </c>
      <c r="D82" s="53">
        <f>C82*C16</f>
        <v>0</v>
      </c>
    </row>
    <row r="83" spans="1:4" ht="16" thickBot="1">
      <c r="A83" s="38" t="s">
        <v>51</v>
      </c>
      <c r="B83" s="39" t="s">
        <v>101</v>
      </c>
      <c r="C83" s="52">
        <v>1.9000000000000001E-4</v>
      </c>
      <c r="D83" s="54">
        <f>C83*C16</f>
        <v>0</v>
      </c>
    </row>
    <row r="84" spans="1:4" ht="16" thickBot="1">
      <c r="A84" s="38" t="s">
        <v>53</v>
      </c>
      <c r="B84" s="39" t="s">
        <v>102</v>
      </c>
      <c r="C84" s="52">
        <v>5.5999999999999995E-4</v>
      </c>
      <c r="D84" s="53">
        <f>C84*C16</f>
        <v>0</v>
      </c>
    </row>
    <row r="85" spans="1:4" ht="16" thickBot="1">
      <c r="A85" s="38" t="s">
        <v>73</v>
      </c>
      <c r="B85" s="39" t="s">
        <v>56</v>
      </c>
      <c r="C85" s="52"/>
      <c r="D85" s="53">
        <f>C85*C16</f>
        <v>0</v>
      </c>
    </row>
    <row r="86" spans="1:4" ht="16" thickBot="1">
      <c r="A86" s="574" t="s">
        <v>78</v>
      </c>
      <c r="B86" s="575"/>
      <c r="C86" s="55">
        <f>SUM(C80:C85)</f>
        <v>1.585E-2</v>
      </c>
      <c r="D86" s="144">
        <f>SUM(D80:D85)</f>
        <v>0</v>
      </c>
    </row>
    <row r="89" spans="1:4">
      <c r="A89" s="576" t="s">
        <v>103</v>
      </c>
      <c r="B89" s="576"/>
      <c r="C89" s="576"/>
    </row>
    <row r="90" spans="1:4" ht="16" thickBot="1">
      <c r="A90" s="41"/>
    </row>
    <row r="91" spans="1:4" ht="16" thickBot="1">
      <c r="A91" s="36" t="s">
        <v>104</v>
      </c>
      <c r="B91" s="37" t="s">
        <v>105</v>
      </c>
      <c r="C91" s="37" t="s">
        <v>44</v>
      </c>
    </row>
    <row r="92" spans="1:4" ht="16" thickBot="1">
      <c r="A92" s="38" t="s">
        <v>45</v>
      </c>
      <c r="B92" s="39" t="s">
        <v>106</v>
      </c>
      <c r="C92" s="40">
        <v>0</v>
      </c>
    </row>
    <row r="93" spans="1:4" ht="16" thickBot="1">
      <c r="A93" s="574" t="s">
        <v>57</v>
      </c>
      <c r="B93" s="575"/>
      <c r="C93" s="56"/>
    </row>
    <row r="96" spans="1:4">
      <c r="A96" s="576" t="s">
        <v>107</v>
      </c>
      <c r="B96" s="576"/>
      <c r="C96" s="576"/>
    </row>
    <row r="97" spans="1:3" ht="16" thickBot="1">
      <c r="A97" s="41"/>
    </row>
    <row r="98" spans="1:3" ht="16" thickBot="1">
      <c r="A98" s="36">
        <v>4</v>
      </c>
      <c r="B98" s="37" t="s">
        <v>108</v>
      </c>
      <c r="C98" s="37" t="s">
        <v>44</v>
      </c>
    </row>
    <row r="99" spans="1:3" ht="16" thickBot="1">
      <c r="A99" s="38" t="s">
        <v>97</v>
      </c>
      <c r="B99" s="39" t="s">
        <v>98</v>
      </c>
      <c r="C99" s="40">
        <f>D86</f>
        <v>0</v>
      </c>
    </row>
    <row r="100" spans="1:3" ht="16" thickBot="1">
      <c r="A100" s="38" t="s">
        <v>104</v>
      </c>
      <c r="B100" s="39" t="s">
        <v>105</v>
      </c>
      <c r="C100" s="40">
        <v>0</v>
      </c>
    </row>
    <row r="101" spans="1:3" ht="16" thickBot="1">
      <c r="A101" s="574" t="s">
        <v>57</v>
      </c>
      <c r="B101" s="575"/>
      <c r="C101" s="40">
        <f>SUM(C99:C100)</f>
        <v>0</v>
      </c>
    </row>
    <row r="104" spans="1:3">
      <c r="A104" s="569" t="s">
        <v>109</v>
      </c>
      <c r="B104" s="569"/>
      <c r="C104" s="569"/>
    </row>
    <row r="105" spans="1:3" ht="16" thickBot="1"/>
    <row r="106" spans="1:3" ht="16" thickBot="1">
      <c r="A106" s="36">
        <v>5</v>
      </c>
      <c r="B106" s="57" t="s">
        <v>110</v>
      </c>
      <c r="C106" s="37" t="s">
        <v>44</v>
      </c>
    </row>
    <row r="107" spans="1:3" ht="16" thickBot="1">
      <c r="A107" s="38" t="s">
        <v>45</v>
      </c>
      <c r="B107" s="39" t="s">
        <v>111</v>
      </c>
      <c r="C107" s="211">
        <f>ASG!C107</f>
        <v>0</v>
      </c>
    </row>
    <row r="108" spans="1:3" ht="16" thickBot="1">
      <c r="A108" s="38" t="s">
        <v>47</v>
      </c>
      <c r="B108" s="39" t="s">
        <v>112</v>
      </c>
      <c r="C108" s="211">
        <f>ASG!C108</f>
        <v>0</v>
      </c>
    </row>
    <row r="109" spans="1:3" ht="16" thickBot="1">
      <c r="A109" s="38" t="s">
        <v>49</v>
      </c>
      <c r="B109" s="39" t="s">
        <v>113</v>
      </c>
      <c r="C109" s="211">
        <f>ASG!C109</f>
        <v>0</v>
      </c>
    </row>
    <row r="110" spans="1:3" ht="16" thickBot="1">
      <c r="A110" s="38" t="s">
        <v>51</v>
      </c>
      <c r="B110" s="39" t="s">
        <v>114</v>
      </c>
      <c r="C110" s="211">
        <f>ASG!C110</f>
        <v>0</v>
      </c>
    </row>
    <row r="111" spans="1:3" ht="16" thickBot="1">
      <c r="A111" s="574" t="s">
        <v>78</v>
      </c>
      <c r="B111" s="575"/>
      <c r="C111" s="58">
        <f>SUM(C107:C110)</f>
        <v>0</v>
      </c>
    </row>
    <row r="114" spans="1:4">
      <c r="A114" s="569" t="s">
        <v>115</v>
      </c>
      <c r="B114" s="569"/>
      <c r="C114" s="569"/>
      <c r="D114" s="569"/>
    </row>
    <row r="115" spans="1:4" ht="16" thickBot="1"/>
    <row r="116" spans="1:4" ht="16" thickBot="1">
      <c r="A116" s="36">
        <v>6</v>
      </c>
      <c r="B116" s="57" t="s">
        <v>116</v>
      </c>
      <c r="C116" s="37" t="s">
        <v>62</v>
      </c>
      <c r="D116" s="37" t="s">
        <v>44</v>
      </c>
    </row>
    <row r="117" spans="1:4" ht="16" thickBot="1">
      <c r="A117" s="38" t="s">
        <v>45</v>
      </c>
      <c r="B117" s="39" t="s">
        <v>117</v>
      </c>
      <c r="C117" s="147">
        <f>ASG!$C$117</f>
        <v>0.03</v>
      </c>
      <c r="D117" s="40">
        <f>(C137)*C117</f>
        <v>0</v>
      </c>
    </row>
    <row r="118" spans="1:4" ht="16" thickBot="1">
      <c r="A118" s="38" t="s">
        <v>47</v>
      </c>
      <c r="B118" s="39" t="s">
        <v>118</v>
      </c>
      <c r="C118" s="147">
        <f>ASG!$C$118</f>
        <v>6.7900000000000002E-2</v>
      </c>
      <c r="D118" s="40">
        <f>(C137+D117)*C118</f>
        <v>0</v>
      </c>
    </row>
    <row r="119" spans="1:4" ht="16" thickBot="1">
      <c r="A119" s="38"/>
      <c r="B119" s="59" t="s">
        <v>119</v>
      </c>
      <c r="C119" s="52">
        <f>SUM(C117:C118)</f>
        <v>9.7900000000000001E-2</v>
      </c>
      <c r="D119" s="40">
        <f>SUM(D117:D118)</f>
        <v>0</v>
      </c>
    </row>
    <row r="120" spans="1:4" ht="16" thickBot="1">
      <c r="A120" s="38" t="s">
        <v>49</v>
      </c>
      <c r="B120" s="39" t="s">
        <v>120</v>
      </c>
      <c r="C120" s="150"/>
      <c r="D120" s="150"/>
    </row>
    <row r="121" spans="1:4" ht="16" thickBot="1">
      <c r="A121" s="38"/>
      <c r="B121" s="39" t="s">
        <v>121</v>
      </c>
      <c r="C121" s="52"/>
      <c r="D121" s="149"/>
    </row>
    <row r="122" spans="1:4" ht="16" thickBot="1">
      <c r="A122" s="38"/>
      <c r="B122" s="39" t="s">
        <v>122</v>
      </c>
      <c r="C122" s="147">
        <v>6.4999999999999997E-3</v>
      </c>
      <c r="D122" s="40">
        <f>$C$139*C122</f>
        <v>0</v>
      </c>
    </row>
    <row r="123" spans="1:4" ht="16" thickBot="1">
      <c r="A123" s="38"/>
      <c r="B123" s="39" t="s">
        <v>123</v>
      </c>
      <c r="C123" s="147">
        <v>0.03</v>
      </c>
      <c r="D123" s="40">
        <f>$C$139*C123</f>
        <v>0</v>
      </c>
    </row>
    <row r="124" spans="1:4" ht="16" thickBot="1">
      <c r="A124" s="38"/>
      <c r="B124" s="39" t="s">
        <v>124</v>
      </c>
      <c r="C124" s="55"/>
      <c r="D124" s="40"/>
    </row>
    <row r="125" spans="1:4" ht="16" thickBot="1">
      <c r="A125" s="38"/>
      <c r="B125" s="39" t="s">
        <v>236</v>
      </c>
      <c r="C125" s="55">
        <v>0.05</v>
      </c>
      <c r="D125" s="40">
        <f>$C$139*C125</f>
        <v>0</v>
      </c>
    </row>
    <row r="126" spans="1:4" ht="16" thickBot="1">
      <c r="A126" s="574" t="s">
        <v>78</v>
      </c>
      <c r="B126" s="575"/>
      <c r="C126" s="60">
        <f>C122+C123+C125</f>
        <v>8.6499999999999994E-2</v>
      </c>
      <c r="D126" s="148">
        <f>(C137+D117+D118)/(1-C126)-(C137+D117+D118)</f>
        <v>0</v>
      </c>
    </row>
    <row r="129" spans="1:9">
      <c r="A129" s="569" t="s">
        <v>125</v>
      </c>
      <c r="B129" s="569"/>
      <c r="C129" s="569"/>
    </row>
    <row r="130" spans="1:9" ht="16" thickBot="1"/>
    <row r="131" spans="1:9" ht="16" thickBot="1">
      <c r="A131" s="36"/>
      <c r="B131" s="37" t="s">
        <v>126</v>
      </c>
      <c r="C131" s="37" t="s">
        <v>44</v>
      </c>
    </row>
    <row r="132" spans="1:9" ht="16" thickBot="1">
      <c r="A132" s="61" t="s">
        <v>45</v>
      </c>
      <c r="B132" s="39" t="s">
        <v>42</v>
      </c>
      <c r="C132" s="62">
        <f>C16</f>
        <v>0</v>
      </c>
    </row>
    <row r="133" spans="1:9" ht="16" thickBot="1">
      <c r="A133" s="61" t="s">
        <v>47</v>
      </c>
      <c r="B133" s="39" t="s">
        <v>58</v>
      </c>
      <c r="C133" s="62">
        <f>C59</f>
        <v>0</v>
      </c>
    </row>
    <row r="134" spans="1:9" ht="16" thickBot="1">
      <c r="A134" s="61" t="s">
        <v>49</v>
      </c>
      <c r="B134" s="39" t="s">
        <v>87</v>
      </c>
      <c r="C134" s="62">
        <f>D71</f>
        <v>0</v>
      </c>
    </row>
    <row r="135" spans="1:9" ht="16" thickBot="1">
      <c r="A135" s="61" t="s">
        <v>51</v>
      </c>
      <c r="B135" s="39" t="s">
        <v>95</v>
      </c>
      <c r="C135" s="62">
        <f>C101</f>
        <v>0</v>
      </c>
    </row>
    <row r="136" spans="1:9" ht="16" thickBot="1">
      <c r="A136" s="61" t="s">
        <v>53</v>
      </c>
      <c r="B136" s="39" t="s">
        <v>109</v>
      </c>
      <c r="C136" s="62">
        <f>C111</f>
        <v>0</v>
      </c>
    </row>
    <row r="137" spans="1:9" ht="16" thickBot="1">
      <c r="A137" s="574" t="s">
        <v>127</v>
      </c>
      <c r="B137" s="575"/>
      <c r="C137" s="62">
        <f>SUM(C132:C136)</f>
        <v>0</v>
      </c>
    </row>
    <row r="138" spans="1:9" ht="16" thickBot="1">
      <c r="A138" s="61" t="s">
        <v>73</v>
      </c>
      <c r="B138" s="39" t="s">
        <v>128</v>
      </c>
      <c r="C138" s="62">
        <f>D119+D126</f>
        <v>0</v>
      </c>
    </row>
    <row r="139" spans="1:9" ht="16" thickBot="1">
      <c r="A139" s="574" t="s">
        <v>129</v>
      </c>
      <c r="B139" s="575"/>
      <c r="C139" s="63">
        <f>ROUND(SUM(C137:C138),2)</f>
        <v>0</v>
      </c>
    </row>
    <row r="140" spans="1:9" ht="16" thickBot="1"/>
    <row r="141" spans="1:9">
      <c r="A141" s="64" t="s">
        <v>130</v>
      </c>
      <c r="B141" s="65" t="s">
        <v>131</v>
      </c>
      <c r="C141" s="66">
        <f>C126</f>
        <v>8.6499999999999994E-2</v>
      </c>
      <c r="D141" s="67"/>
      <c r="E141" s="67"/>
      <c r="F141" s="67"/>
      <c r="G141" s="67"/>
      <c r="H141" s="68"/>
      <c r="I141" s="69"/>
    </row>
    <row r="142" spans="1:9">
      <c r="A142" s="70"/>
      <c r="B142" s="67">
        <v>100</v>
      </c>
      <c r="C142" s="71"/>
      <c r="D142" s="67"/>
      <c r="E142" s="67"/>
      <c r="F142" s="67"/>
      <c r="G142" s="67"/>
      <c r="H142" s="68"/>
      <c r="I142" s="69"/>
    </row>
    <row r="143" spans="1:9">
      <c r="A143" s="72"/>
      <c r="B143" s="73"/>
      <c r="C143" s="74"/>
      <c r="D143" s="73"/>
      <c r="E143" s="73"/>
      <c r="F143" s="73"/>
      <c r="G143" s="73"/>
      <c r="H143" s="73"/>
      <c r="I143" s="75"/>
    </row>
    <row r="144" spans="1:9">
      <c r="A144" s="70" t="s">
        <v>132</v>
      </c>
      <c r="B144" s="67" t="s">
        <v>133</v>
      </c>
      <c r="C144" s="76">
        <f>SUM(C137+D117+D118)</f>
        <v>0</v>
      </c>
      <c r="D144" s="67"/>
      <c r="E144" s="67"/>
      <c r="F144" s="67"/>
      <c r="G144" s="67"/>
      <c r="H144" s="68"/>
      <c r="I144" s="77"/>
    </row>
    <row r="145" spans="1:9">
      <c r="A145" s="72"/>
      <c r="B145" s="73"/>
      <c r="C145" s="74"/>
      <c r="D145" s="73"/>
      <c r="E145" s="73"/>
      <c r="F145" s="73"/>
      <c r="G145" s="73"/>
      <c r="H145" s="73"/>
      <c r="I145" s="78"/>
    </row>
    <row r="146" spans="1:9">
      <c r="A146" s="70" t="s">
        <v>134</v>
      </c>
      <c r="B146" s="67" t="s">
        <v>135</v>
      </c>
      <c r="C146" s="79">
        <f>(C144/(1-C126))</f>
        <v>0</v>
      </c>
      <c r="D146" s="67"/>
      <c r="E146" s="67"/>
      <c r="F146" s="67"/>
      <c r="G146" s="67"/>
      <c r="H146" s="68"/>
      <c r="I146" s="77"/>
    </row>
    <row r="147" spans="1:9">
      <c r="A147" s="72"/>
      <c r="B147" s="73"/>
      <c r="C147" s="74"/>
      <c r="D147" s="73"/>
      <c r="E147" s="73"/>
      <c r="F147" s="73"/>
      <c r="G147" s="73"/>
      <c r="H147" s="73"/>
      <c r="I147" s="75"/>
    </row>
    <row r="148" spans="1:9" ht="16" thickBot="1">
      <c r="A148" s="80"/>
      <c r="B148" s="81" t="s">
        <v>136</v>
      </c>
      <c r="C148" s="82">
        <f>C146-C144</f>
        <v>0</v>
      </c>
      <c r="D148" s="67"/>
      <c r="E148" s="67"/>
      <c r="F148" s="67"/>
      <c r="G148" s="67"/>
      <c r="H148" s="68"/>
      <c r="I148" s="69"/>
    </row>
  </sheetData>
  <mergeCells count="32">
    <mergeCell ref="A1:D1"/>
    <mergeCell ref="A2:D2"/>
    <mergeCell ref="A3:D3"/>
    <mergeCell ref="A4:D4"/>
    <mergeCell ref="A5:C5"/>
    <mergeCell ref="A6:C6"/>
    <mergeCell ref="A16:B16"/>
    <mergeCell ref="A19:D19"/>
    <mergeCell ref="A21:D21"/>
    <mergeCell ref="A26:B26"/>
    <mergeCell ref="A29:D29"/>
    <mergeCell ref="A40:B40"/>
    <mergeCell ref="A43:C43"/>
    <mergeCell ref="A50:B50"/>
    <mergeCell ref="A53:C53"/>
    <mergeCell ref="A59:B59"/>
    <mergeCell ref="A62:D62"/>
    <mergeCell ref="A71:B71"/>
    <mergeCell ref="A74:D74"/>
    <mergeCell ref="A77:D77"/>
    <mergeCell ref="A86:B86"/>
    <mergeCell ref="A89:C89"/>
    <mergeCell ref="A93:B93"/>
    <mergeCell ref="A96:C96"/>
    <mergeCell ref="A137:B137"/>
    <mergeCell ref="A139:B139"/>
    <mergeCell ref="A101:B101"/>
    <mergeCell ref="A104:C104"/>
    <mergeCell ref="A111:B111"/>
    <mergeCell ref="A114:D114"/>
    <mergeCell ref="A126:B126"/>
    <mergeCell ref="A129:C129"/>
  </mergeCells>
  <pageMargins left="0.511811024" right="0.511811024" top="0.78740157499999996" bottom="0.78740157499999996" header="0.31496062000000002" footer="0.31496062000000002"/>
  <pageSetup paperSize="9" scale="75" orientation="portrait" r:id="rId1"/>
  <rowBreaks count="2" manualBreakCount="2">
    <brk id="52" max="16383" man="1"/>
    <brk id="112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48"/>
  <sheetViews>
    <sheetView showGridLines="0" view="pageBreakPreview" topLeftCell="A142" zoomScale="89" zoomScaleNormal="100" zoomScaleSheetLayoutView="89" workbookViewId="0">
      <selection activeCell="C122" sqref="C122:C123"/>
    </sheetView>
  </sheetViews>
  <sheetFormatPr defaultColWidth="9.1796875" defaultRowHeight="15.5"/>
  <cols>
    <col min="1" max="1" width="9.1796875" style="35"/>
    <col min="2" max="2" width="72.1796875" style="35" customWidth="1"/>
    <col min="3" max="3" width="18" style="35" customWidth="1"/>
    <col min="4" max="4" width="16.7265625" style="35" customWidth="1"/>
    <col min="5" max="5" width="12.7265625" style="35" customWidth="1"/>
    <col min="6" max="6" width="12" style="35" customWidth="1"/>
    <col min="7" max="7" width="31.7265625" style="35" customWidth="1"/>
    <col min="8" max="16384" width="9.1796875" style="35"/>
  </cols>
  <sheetData>
    <row r="1" spans="1:4" ht="23">
      <c r="A1" s="571" t="s">
        <v>39</v>
      </c>
      <c r="B1" s="571"/>
      <c r="C1" s="571"/>
      <c r="D1" s="571"/>
    </row>
    <row r="2" spans="1:4" ht="48.65" customHeight="1">
      <c r="A2" s="572" t="s">
        <v>40</v>
      </c>
      <c r="B2" s="572"/>
      <c r="C2" s="572"/>
      <c r="D2" s="572"/>
    </row>
    <row r="3" spans="1:4">
      <c r="A3" s="573" t="s">
        <v>41</v>
      </c>
      <c r="B3" s="573"/>
      <c r="C3" s="573"/>
      <c r="D3" s="573"/>
    </row>
    <row r="4" spans="1:4">
      <c r="A4" s="570" t="s">
        <v>241</v>
      </c>
      <c r="B4" s="570"/>
      <c r="C4" s="570"/>
      <c r="D4" s="570"/>
    </row>
    <row r="5" spans="1:4">
      <c r="A5" s="570" t="s">
        <v>462</v>
      </c>
      <c r="B5" s="570"/>
      <c r="C5" s="570"/>
    </row>
    <row r="6" spans="1:4">
      <c r="A6" s="569" t="s">
        <v>42</v>
      </c>
      <c r="B6" s="569"/>
      <c r="C6" s="569"/>
    </row>
    <row r="7" spans="1:4" ht="16" thickBot="1"/>
    <row r="8" spans="1:4" ht="16" thickBot="1">
      <c r="A8" s="36">
        <v>1</v>
      </c>
      <c r="B8" s="37" t="s">
        <v>43</v>
      </c>
      <c r="C8" s="37" t="s">
        <v>44</v>
      </c>
    </row>
    <row r="9" spans="1:4" ht="16" thickBot="1">
      <c r="A9" s="38" t="s">
        <v>45</v>
      </c>
      <c r="B9" s="39" t="s">
        <v>46</v>
      </c>
      <c r="C9" s="40"/>
    </row>
    <row r="10" spans="1:4" ht="16" thickBot="1">
      <c r="A10" s="38" t="s">
        <v>47</v>
      </c>
      <c r="B10" s="39" t="s">
        <v>48</v>
      </c>
      <c r="C10" s="40"/>
    </row>
    <row r="11" spans="1:4" ht="16" thickBot="1">
      <c r="A11" s="38" t="s">
        <v>49</v>
      </c>
      <c r="B11" s="39" t="s">
        <v>50</v>
      </c>
      <c r="C11" s="40"/>
    </row>
    <row r="12" spans="1:4" ht="16" thickBot="1">
      <c r="A12" s="38" t="s">
        <v>51</v>
      </c>
      <c r="B12" s="39" t="s">
        <v>52</v>
      </c>
      <c r="C12" s="40"/>
    </row>
    <row r="13" spans="1:4" ht="16" thickBot="1">
      <c r="A13" s="38" t="s">
        <v>53</v>
      </c>
      <c r="B13" s="39" t="s">
        <v>54</v>
      </c>
      <c r="C13" s="40"/>
    </row>
    <row r="14" spans="1:4" ht="16" thickBot="1">
      <c r="A14" s="38"/>
      <c r="B14" s="39"/>
      <c r="C14" s="40"/>
    </row>
    <row r="15" spans="1:4" ht="16" thickBot="1">
      <c r="A15" s="38" t="s">
        <v>55</v>
      </c>
      <c r="B15" s="39" t="s">
        <v>56</v>
      </c>
      <c r="C15" s="40"/>
    </row>
    <row r="16" spans="1:4" ht="16" thickBot="1">
      <c r="A16" s="574" t="s">
        <v>57</v>
      </c>
      <c r="B16" s="575"/>
      <c r="C16" s="40">
        <f>SUM(C9:C15)</f>
        <v>0</v>
      </c>
    </row>
    <row r="19" spans="1:4">
      <c r="A19" s="569" t="s">
        <v>58</v>
      </c>
      <c r="B19" s="569"/>
      <c r="C19" s="569"/>
      <c r="D19" s="569"/>
    </row>
    <row r="20" spans="1:4">
      <c r="A20" s="41"/>
    </row>
    <row r="21" spans="1:4">
      <c r="A21" s="576" t="s">
        <v>59</v>
      </c>
      <c r="B21" s="576"/>
      <c r="C21" s="576"/>
      <c r="D21" s="576"/>
    </row>
    <row r="22" spans="1:4" ht="16" thickBot="1"/>
    <row r="23" spans="1:4" ht="16" thickBot="1">
      <c r="A23" s="36" t="s">
        <v>60</v>
      </c>
      <c r="B23" s="37" t="s">
        <v>61</v>
      </c>
      <c r="C23" s="37" t="s">
        <v>62</v>
      </c>
      <c r="D23" s="37" t="s">
        <v>44</v>
      </c>
    </row>
    <row r="24" spans="1:4" ht="16" thickBot="1">
      <c r="A24" s="38" t="s">
        <v>45</v>
      </c>
      <c r="B24" s="39" t="s">
        <v>63</v>
      </c>
      <c r="C24" s="42">
        <v>8.3299999999999999E-2</v>
      </c>
      <c r="D24" s="43">
        <f>C24*C16</f>
        <v>0</v>
      </c>
    </row>
    <row r="25" spans="1:4" ht="16" thickBot="1">
      <c r="A25" s="38" t="s">
        <v>47</v>
      </c>
      <c r="B25" s="39" t="s">
        <v>64</v>
      </c>
      <c r="C25" s="42">
        <v>0.1111</v>
      </c>
      <c r="D25" s="44">
        <f>C25*C16</f>
        <v>0</v>
      </c>
    </row>
    <row r="26" spans="1:4" ht="16" thickBot="1">
      <c r="A26" s="574" t="s">
        <v>57</v>
      </c>
      <c r="B26" s="575"/>
      <c r="C26" s="42"/>
      <c r="D26" s="45">
        <f>SUM(D24:D25)</f>
        <v>0</v>
      </c>
    </row>
    <row r="29" spans="1:4" ht="32.25" customHeight="1">
      <c r="A29" s="577" t="s">
        <v>65</v>
      </c>
      <c r="B29" s="577"/>
      <c r="C29" s="577"/>
      <c r="D29" s="577"/>
    </row>
    <row r="30" spans="1:4" ht="16" thickBot="1"/>
    <row r="31" spans="1:4" ht="16" thickBot="1">
      <c r="A31" s="36" t="s">
        <v>66</v>
      </c>
      <c r="B31" s="37" t="s">
        <v>67</v>
      </c>
      <c r="C31" s="37" t="s">
        <v>62</v>
      </c>
      <c r="D31" s="37" t="s">
        <v>44</v>
      </c>
    </row>
    <row r="32" spans="1:4" ht="16" thickBot="1">
      <c r="A32" s="38" t="s">
        <v>45</v>
      </c>
      <c r="B32" s="39" t="s">
        <v>68</v>
      </c>
      <c r="C32" s="42">
        <v>0.2</v>
      </c>
      <c r="D32" s="46">
        <f>C32*(C16+D26+C101)</f>
        <v>0</v>
      </c>
    </row>
    <row r="33" spans="1:4" ht="16" thickBot="1">
      <c r="A33" s="38" t="s">
        <v>47</v>
      </c>
      <c r="B33" s="39" t="s">
        <v>69</v>
      </c>
      <c r="C33" s="42">
        <v>2.5000000000000001E-2</v>
      </c>
      <c r="D33" s="46">
        <f>C33*(C16+D26+C101)</f>
        <v>0</v>
      </c>
    </row>
    <row r="34" spans="1:4" ht="16" thickBot="1">
      <c r="A34" s="38" t="s">
        <v>49</v>
      </c>
      <c r="B34" s="39" t="s">
        <v>70</v>
      </c>
      <c r="C34" s="602">
        <v>0.03</v>
      </c>
      <c r="D34" s="46">
        <f>C34*(C16+D26+C101)</f>
        <v>0</v>
      </c>
    </row>
    <row r="35" spans="1:4" ht="16" thickBot="1">
      <c r="A35" s="38" t="s">
        <v>51</v>
      </c>
      <c r="B35" s="39" t="s">
        <v>71</v>
      </c>
      <c r="C35" s="42">
        <v>1.4999999999999999E-2</v>
      </c>
      <c r="D35" s="46">
        <f>C35*(C16+D26+C101)</f>
        <v>0</v>
      </c>
    </row>
    <row r="36" spans="1:4" ht="16" thickBot="1">
      <c r="A36" s="38" t="s">
        <v>53</v>
      </c>
      <c r="B36" s="39" t="s">
        <v>72</v>
      </c>
      <c r="C36" s="42">
        <v>0.01</v>
      </c>
      <c r="D36" s="46">
        <f>C36*(C16+D26+C101)</f>
        <v>0</v>
      </c>
    </row>
    <row r="37" spans="1:4" ht="16" thickBot="1">
      <c r="A37" s="38" t="s">
        <v>73</v>
      </c>
      <c r="B37" s="39" t="s">
        <v>74</v>
      </c>
      <c r="C37" s="42">
        <v>6.0000000000000001E-3</v>
      </c>
      <c r="D37" s="46">
        <f>C37*(C16+D26+C101)</f>
        <v>0</v>
      </c>
    </row>
    <row r="38" spans="1:4" ht="16" thickBot="1">
      <c r="A38" s="38" t="s">
        <v>55</v>
      </c>
      <c r="B38" s="39" t="s">
        <v>75</v>
      </c>
      <c r="C38" s="42">
        <v>2E-3</v>
      </c>
      <c r="D38" s="46">
        <f>C38*(C16+D26+C101)</f>
        <v>0</v>
      </c>
    </row>
    <row r="39" spans="1:4" ht="16" thickBot="1">
      <c r="A39" s="38" t="s">
        <v>76</v>
      </c>
      <c r="B39" s="39" t="s">
        <v>77</v>
      </c>
      <c r="C39" s="42">
        <v>0.08</v>
      </c>
      <c r="D39" s="46">
        <f>C39*(C16+D26+C101)</f>
        <v>0</v>
      </c>
    </row>
    <row r="40" spans="1:4" ht="16" thickBot="1">
      <c r="A40" s="574" t="s">
        <v>78</v>
      </c>
      <c r="B40" s="575"/>
      <c r="C40" s="48">
        <f>SUM(C32:C39)</f>
        <v>0.36800000000000005</v>
      </c>
      <c r="D40" s="49">
        <f>SUM(D32:D39)</f>
        <v>0</v>
      </c>
    </row>
    <row r="43" spans="1:4">
      <c r="A43" s="576" t="s">
        <v>79</v>
      </c>
      <c r="B43" s="576"/>
      <c r="C43" s="576"/>
    </row>
    <row r="44" spans="1:4" ht="16" thickBot="1"/>
    <row r="45" spans="1:4" ht="16" thickBot="1">
      <c r="A45" s="36" t="s">
        <v>80</v>
      </c>
      <c r="B45" s="37" t="s">
        <v>81</v>
      </c>
      <c r="C45" s="37" t="s">
        <v>44</v>
      </c>
    </row>
    <row r="46" spans="1:4" ht="16" thickBot="1">
      <c r="A46" s="38" t="s">
        <v>45</v>
      </c>
      <c r="B46" s="39" t="s">
        <v>82</v>
      </c>
      <c r="C46" s="40"/>
    </row>
    <row r="47" spans="1:4" ht="16" thickBot="1">
      <c r="A47" s="38" t="s">
        <v>47</v>
      </c>
      <c r="B47" s="39" t="s">
        <v>83</v>
      </c>
      <c r="C47" s="146"/>
    </row>
    <row r="48" spans="1:4" ht="16" thickBot="1">
      <c r="A48" s="38" t="s">
        <v>49</v>
      </c>
      <c r="B48" s="39" t="s">
        <v>84</v>
      </c>
      <c r="C48" s="40"/>
    </row>
    <row r="49" spans="1:4" ht="16" thickBot="1">
      <c r="A49" s="38" t="s">
        <v>51</v>
      </c>
      <c r="B49" s="39" t="s">
        <v>56</v>
      </c>
      <c r="C49" s="40"/>
    </row>
    <row r="50" spans="1:4" ht="16" thickBot="1">
      <c r="A50" s="574" t="s">
        <v>57</v>
      </c>
      <c r="B50" s="575"/>
      <c r="C50" s="58">
        <f>SUM(C46:C49)</f>
        <v>0</v>
      </c>
    </row>
    <row r="53" spans="1:4">
      <c r="A53" s="576" t="s">
        <v>85</v>
      </c>
      <c r="B53" s="576"/>
      <c r="C53" s="576"/>
    </row>
    <row r="54" spans="1:4" ht="16" thickBot="1"/>
    <row r="55" spans="1:4" ht="16" thickBot="1">
      <c r="A55" s="36">
        <v>2</v>
      </c>
      <c r="B55" s="37" t="s">
        <v>86</v>
      </c>
      <c r="C55" s="37" t="s">
        <v>44</v>
      </c>
    </row>
    <row r="56" spans="1:4" ht="16" thickBot="1">
      <c r="A56" s="38" t="s">
        <v>60</v>
      </c>
      <c r="B56" s="39" t="s">
        <v>61</v>
      </c>
      <c r="C56" s="46">
        <f>D26</f>
        <v>0</v>
      </c>
    </row>
    <row r="57" spans="1:4" ht="16" thickBot="1">
      <c r="A57" s="38" t="s">
        <v>66</v>
      </c>
      <c r="B57" s="39" t="s">
        <v>67</v>
      </c>
      <c r="C57" s="46">
        <f>D40</f>
        <v>0</v>
      </c>
    </row>
    <row r="58" spans="1:4" ht="16" thickBot="1">
      <c r="A58" s="38" t="s">
        <v>80</v>
      </c>
      <c r="B58" s="39" t="s">
        <v>81</v>
      </c>
      <c r="C58" s="46">
        <f>C50</f>
        <v>0</v>
      </c>
    </row>
    <row r="59" spans="1:4" ht="16" thickBot="1">
      <c r="A59" s="574" t="s">
        <v>57</v>
      </c>
      <c r="B59" s="575"/>
      <c r="C59" s="49">
        <f>SUM(C56:C58)</f>
        <v>0</v>
      </c>
    </row>
    <row r="60" spans="1:4">
      <c r="A60" s="50"/>
    </row>
    <row r="62" spans="1:4">
      <c r="A62" s="569" t="s">
        <v>87</v>
      </c>
      <c r="B62" s="569"/>
      <c r="C62" s="569"/>
      <c r="D62" s="569"/>
    </row>
    <row r="63" spans="1:4" ht="16" thickBot="1"/>
    <row r="64" spans="1:4" ht="16" thickBot="1">
      <c r="A64" s="36">
        <v>3</v>
      </c>
      <c r="B64" s="37" t="s">
        <v>88</v>
      </c>
      <c r="C64" s="37" t="s">
        <v>62</v>
      </c>
      <c r="D64" s="37" t="s">
        <v>44</v>
      </c>
    </row>
    <row r="65" spans="1:4" ht="16" thickBot="1">
      <c r="A65" s="38" t="s">
        <v>45</v>
      </c>
      <c r="B65" s="51" t="s">
        <v>89</v>
      </c>
      <c r="C65" s="52">
        <v>4.1700000000000001E-3</v>
      </c>
      <c r="D65" s="53">
        <f>C65*C16</f>
        <v>0</v>
      </c>
    </row>
    <row r="66" spans="1:4" ht="16" thickBot="1">
      <c r="A66" s="38" t="s">
        <v>47</v>
      </c>
      <c r="B66" s="51" t="s">
        <v>90</v>
      </c>
      <c r="C66" s="52">
        <v>3.3E-4</v>
      </c>
      <c r="D66" s="54">
        <f>C66*C16</f>
        <v>0</v>
      </c>
    </row>
    <row r="67" spans="1:4" ht="16" thickBot="1">
      <c r="A67" s="38" t="s">
        <v>49</v>
      </c>
      <c r="B67" s="51" t="s">
        <v>91</v>
      </c>
      <c r="C67" s="52">
        <v>1.6000000000000001E-3</v>
      </c>
      <c r="D67" s="53">
        <f>C67*C16</f>
        <v>0</v>
      </c>
    </row>
    <row r="68" spans="1:4" ht="16" thickBot="1">
      <c r="A68" s="38" t="s">
        <v>51</v>
      </c>
      <c r="B68" s="51" t="s">
        <v>92</v>
      </c>
      <c r="C68" s="225">
        <v>1.9439999999999999E-2</v>
      </c>
      <c r="D68" s="54">
        <f>C68*C16</f>
        <v>0</v>
      </c>
    </row>
    <row r="69" spans="1:4" ht="16" thickBot="1">
      <c r="A69" s="38" t="s">
        <v>53</v>
      </c>
      <c r="B69" s="51" t="s">
        <v>93</v>
      </c>
      <c r="C69" s="52">
        <f>C40*C68</f>
        <v>7.1539200000000002E-3</v>
      </c>
      <c r="D69" s="53">
        <f>C69*C16</f>
        <v>0</v>
      </c>
    </row>
    <row r="70" spans="1:4" ht="16" thickBot="1">
      <c r="A70" s="38" t="s">
        <v>73</v>
      </c>
      <c r="B70" s="51" t="s">
        <v>94</v>
      </c>
      <c r="C70" s="52">
        <v>3.2000000000000001E-2</v>
      </c>
      <c r="D70" s="53">
        <f>C70*C16</f>
        <v>0</v>
      </c>
    </row>
    <row r="71" spans="1:4" ht="16" thickBot="1">
      <c r="A71" s="574" t="s">
        <v>57</v>
      </c>
      <c r="B71" s="575"/>
      <c r="C71" s="55"/>
      <c r="D71" s="145">
        <f>SUM(D65:D70)</f>
        <v>0</v>
      </c>
    </row>
    <row r="74" spans="1:4">
      <c r="A74" s="569" t="s">
        <v>95</v>
      </c>
      <c r="B74" s="569"/>
      <c r="C74" s="569"/>
      <c r="D74" s="569"/>
    </row>
    <row r="77" spans="1:4">
      <c r="A77" s="569" t="s">
        <v>96</v>
      </c>
      <c r="B77" s="569"/>
      <c r="C77" s="569"/>
      <c r="D77" s="569"/>
    </row>
    <row r="78" spans="1:4" ht="16" thickBot="1">
      <c r="A78" s="41"/>
    </row>
    <row r="79" spans="1:4" ht="16" thickBot="1">
      <c r="A79" s="36" t="s">
        <v>97</v>
      </c>
      <c r="B79" s="37" t="s">
        <v>98</v>
      </c>
      <c r="C79" s="37" t="s">
        <v>62</v>
      </c>
      <c r="D79" s="37" t="s">
        <v>44</v>
      </c>
    </row>
    <row r="80" spans="1:4" ht="16" thickBot="1">
      <c r="A80" s="38" t="s">
        <v>45</v>
      </c>
      <c r="B80" s="39" t="s">
        <v>99</v>
      </c>
      <c r="C80" s="52">
        <v>9.2599999999999991E-3</v>
      </c>
      <c r="D80" s="53">
        <f>C80*C16</f>
        <v>0</v>
      </c>
    </row>
    <row r="81" spans="1:4" ht="16" thickBot="1">
      <c r="A81" s="38" t="s">
        <v>47</v>
      </c>
      <c r="B81" s="39" t="s">
        <v>98</v>
      </c>
      <c r="C81" s="52">
        <v>5.5599999999999998E-3</v>
      </c>
      <c r="D81" s="54">
        <f>C81*C16</f>
        <v>0</v>
      </c>
    </row>
    <row r="82" spans="1:4" ht="16" thickBot="1">
      <c r="A82" s="38" t="s">
        <v>49</v>
      </c>
      <c r="B82" s="39" t="s">
        <v>100</v>
      </c>
      <c r="C82" s="52">
        <v>2.7999999999999998E-4</v>
      </c>
      <c r="D82" s="53">
        <f>C82*C16</f>
        <v>0</v>
      </c>
    </row>
    <row r="83" spans="1:4" ht="16" thickBot="1">
      <c r="A83" s="38" t="s">
        <v>51</v>
      </c>
      <c r="B83" s="39" t="s">
        <v>101</v>
      </c>
      <c r="C83" s="52">
        <v>1.9000000000000001E-4</v>
      </c>
      <c r="D83" s="54">
        <f>C83*C16</f>
        <v>0</v>
      </c>
    </row>
    <row r="84" spans="1:4" ht="16" thickBot="1">
      <c r="A84" s="38" t="s">
        <v>53</v>
      </c>
      <c r="B84" s="39" t="s">
        <v>102</v>
      </c>
      <c r="C84" s="52">
        <v>5.5999999999999995E-4</v>
      </c>
      <c r="D84" s="53">
        <f>C84*C16</f>
        <v>0</v>
      </c>
    </row>
    <row r="85" spans="1:4" ht="16" thickBot="1">
      <c r="A85" s="38" t="s">
        <v>73</v>
      </c>
      <c r="B85" s="39" t="s">
        <v>56</v>
      </c>
      <c r="C85" s="52"/>
      <c r="D85" s="53">
        <f>C85*C16</f>
        <v>0</v>
      </c>
    </row>
    <row r="86" spans="1:4" ht="16" thickBot="1">
      <c r="A86" s="574" t="s">
        <v>78</v>
      </c>
      <c r="B86" s="575"/>
      <c r="C86" s="55">
        <f>SUM(C80:C85)</f>
        <v>1.585E-2</v>
      </c>
      <c r="D86" s="144">
        <f>SUM(D80:D85)</f>
        <v>0</v>
      </c>
    </row>
    <row r="89" spans="1:4">
      <c r="A89" s="576" t="s">
        <v>103</v>
      </c>
      <c r="B89" s="576"/>
      <c r="C89" s="576"/>
    </row>
    <row r="90" spans="1:4" ht="16" thickBot="1">
      <c r="A90" s="41"/>
    </row>
    <row r="91" spans="1:4" ht="16" thickBot="1">
      <c r="A91" s="36" t="s">
        <v>104</v>
      </c>
      <c r="B91" s="37" t="s">
        <v>105</v>
      </c>
      <c r="C91" s="37" t="s">
        <v>44</v>
      </c>
    </row>
    <row r="92" spans="1:4" ht="16" thickBot="1">
      <c r="A92" s="38" t="s">
        <v>45</v>
      </c>
      <c r="B92" s="39" t="s">
        <v>106</v>
      </c>
      <c r="C92" s="40">
        <v>0</v>
      </c>
    </row>
    <row r="93" spans="1:4" ht="16" thickBot="1">
      <c r="A93" s="574" t="s">
        <v>57</v>
      </c>
      <c r="B93" s="575"/>
      <c r="C93" s="56"/>
    </row>
    <row r="96" spans="1:4">
      <c r="A96" s="576" t="s">
        <v>107</v>
      </c>
      <c r="B96" s="576"/>
      <c r="C96" s="576"/>
    </row>
    <row r="97" spans="1:7" ht="16" thickBot="1">
      <c r="A97" s="41"/>
    </row>
    <row r="98" spans="1:7" ht="16" thickBot="1">
      <c r="A98" s="36">
        <v>4</v>
      </c>
      <c r="B98" s="37" t="s">
        <v>108</v>
      </c>
      <c r="C98" s="37" t="s">
        <v>44</v>
      </c>
    </row>
    <row r="99" spans="1:7" ht="16" thickBot="1">
      <c r="A99" s="38" t="s">
        <v>97</v>
      </c>
      <c r="B99" s="39" t="s">
        <v>98</v>
      </c>
      <c r="C99" s="40">
        <f>D86</f>
        <v>0</v>
      </c>
    </row>
    <row r="100" spans="1:7" ht="16" thickBot="1">
      <c r="A100" s="38" t="s">
        <v>104</v>
      </c>
      <c r="B100" s="39" t="s">
        <v>105</v>
      </c>
      <c r="C100" s="40">
        <v>0</v>
      </c>
    </row>
    <row r="101" spans="1:7" ht="16" thickBot="1">
      <c r="A101" s="574" t="s">
        <v>57</v>
      </c>
      <c r="B101" s="575"/>
      <c r="C101" s="40">
        <f>SUM(C99:C100)</f>
        <v>0</v>
      </c>
    </row>
    <row r="104" spans="1:7">
      <c r="A104" s="569" t="s">
        <v>109</v>
      </c>
      <c r="B104" s="569"/>
      <c r="C104" s="569"/>
    </row>
    <row r="105" spans="1:7" ht="16" thickBot="1"/>
    <row r="106" spans="1:7" ht="16" thickBot="1">
      <c r="A106" s="36">
        <v>5</v>
      </c>
      <c r="B106" s="57" t="s">
        <v>110</v>
      </c>
      <c r="C106" s="37" t="s">
        <v>44</v>
      </c>
      <c r="F106" s="226"/>
      <c r="G106" s="201"/>
    </row>
    <row r="107" spans="1:7" ht="16" thickBot="1">
      <c r="A107" s="38" t="s">
        <v>45</v>
      </c>
      <c r="B107" s="39" t="s">
        <v>111</v>
      </c>
      <c r="C107" s="211">
        <f>'JARDINEIRO sede'!C107</f>
        <v>0</v>
      </c>
      <c r="F107" s="227"/>
    </row>
    <row r="108" spans="1:7" ht="16" thickBot="1">
      <c r="A108" s="38" t="s">
        <v>47</v>
      </c>
      <c r="B108" s="39" t="s">
        <v>112</v>
      </c>
      <c r="C108" s="211">
        <f>'JARDINEIRO sede'!C108</f>
        <v>0</v>
      </c>
      <c r="F108" s="227"/>
    </row>
    <row r="109" spans="1:7" ht="16" thickBot="1">
      <c r="A109" s="38" t="s">
        <v>49</v>
      </c>
      <c r="B109" s="39" t="s">
        <v>113</v>
      </c>
      <c r="C109" s="211">
        <f>'JARDINEIRO sede'!C109</f>
        <v>0</v>
      </c>
      <c r="F109" s="227"/>
    </row>
    <row r="110" spans="1:7" ht="16" thickBot="1">
      <c r="A110" s="38" t="s">
        <v>51</v>
      </c>
      <c r="B110" s="39" t="s">
        <v>114</v>
      </c>
      <c r="C110" s="211">
        <f>'JARDINEIRO sede'!C110</f>
        <v>0</v>
      </c>
      <c r="F110" s="227"/>
    </row>
    <row r="111" spans="1:7" ht="16" thickBot="1">
      <c r="A111" s="574" t="s">
        <v>78</v>
      </c>
      <c r="B111" s="575"/>
      <c r="C111" s="58">
        <f>SUM(C107:C110)</f>
        <v>0</v>
      </c>
      <c r="F111" s="228"/>
    </row>
    <row r="114" spans="1:4">
      <c r="A114" s="569" t="s">
        <v>115</v>
      </c>
      <c r="B114" s="569"/>
      <c r="C114" s="569"/>
      <c r="D114" s="569"/>
    </row>
    <row r="115" spans="1:4" ht="16" thickBot="1"/>
    <row r="116" spans="1:4" ht="16" thickBot="1">
      <c r="A116" s="36">
        <v>6</v>
      </c>
      <c r="B116" s="57" t="s">
        <v>116</v>
      </c>
      <c r="C116" s="37" t="s">
        <v>62</v>
      </c>
      <c r="D116" s="37" t="s">
        <v>44</v>
      </c>
    </row>
    <row r="117" spans="1:4" ht="16" thickBot="1">
      <c r="A117" s="38" t="s">
        <v>45</v>
      </c>
      <c r="B117" s="39" t="s">
        <v>117</v>
      </c>
      <c r="C117" s="147">
        <f>ASG!$C$117</f>
        <v>0.03</v>
      </c>
      <c r="D117" s="40">
        <f>(C137)*C117</f>
        <v>0</v>
      </c>
    </row>
    <row r="118" spans="1:4" ht="16" thickBot="1">
      <c r="A118" s="38" t="s">
        <v>47</v>
      </c>
      <c r="B118" s="39" t="s">
        <v>118</v>
      </c>
      <c r="C118" s="147">
        <f>ASG!$C$118</f>
        <v>6.7900000000000002E-2</v>
      </c>
      <c r="D118" s="40">
        <f>(C137+D117)*C118</f>
        <v>0</v>
      </c>
    </row>
    <row r="119" spans="1:4" ht="16" thickBot="1">
      <c r="A119" s="38"/>
      <c r="B119" s="59" t="s">
        <v>119</v>
      </c>
      <c r="C119" s="52">
        <f>SUM(C117:C118)</f>
        <v>9.7900000000000001E-2</v>
      </c>
      <c r="D119" s="40">
        <f>SUM(D117:D118)</f>
        <v>0</v>
      </c>
    </row>
    <row r="120" spans="1:4" ht="16" thickBot="1">
      <c r="A120" s="38" t="s">
        <v>49</v>
      </c>
      <c r="B120" s="39" t="s">
        <v>120</v>
      </c>
      <c r="C120" s="60"/>
      <c r="D120" s="148"/>
    </row>
    <row r="121" spans="1:4" ht="16" thickBot="1">
      <c r="A121" s="38"/>
      <c r="B121" s="39" t="s">
        <v>121</v>
      </c>
      <c r="C121" s="52"/>
      <c r="D121" s="149"/>
    </row>
    <row r="122" spans="1:4" ht="16" thickBot="1">
      <c r="A122" s="38"/>
      <c r="B122" s="39" t="s">
        <v>122</v>
      </c>
      <c r="C122" s="603">
        <v>6.4999999999999997E-3</v>
      </c>
      <c r="D122" s="40">
        <f>$C$139*C122</f>
        <v>0</v>
      </c>
    </row>
    <row r="123" spans="1:4" ht="16" thickBot="1">
      <c r="A123" s="38"/>
      <c r="B123" s="39" t="s">
        <v>123</v>
      </c>
      <c r="C123" s="603">
        <v>0.03</v>
      </c>
      <c r="D123" s="40">
        <f>$C$139*C123</f>
        <v>0</v>
      </c>
    </row>
    <row r="124" spans="1:4" ht="16" thickBot="1">
      <c r="A124" s="38"/>
      <c r="B124" s="39" t="s">
        <v>124</v>
      </c>
      <c r="C124" s="55"/>
      <c r="D124" s="40"/>
    </row>
    <row r="125" spans="1:4" ht="16" thickBot="1">
      <c r="A125" s="38"/>
      <c r="B125" s="39" t="s">
        <v>236</v>
      </c>
      <c r="C125" s="55">
        <v>0.05</v>
      </c>
      <c r="D125" s="40">
        <f>$C$139*C125</f>
        <v>0</v>
      </c>
    </row>
    <row r="126" spans="1:4" ht="16" thickBot="1">
      <c r="A126" s="574" t="s">
        <v>78</v>
      </c>
      <c r="B126" s="575"/>
      <c r="C126" s="60">
        <f>C122+C123+C125</f>
        <v>8.6499999999999994E-2</v>
      </c>
      <c r="D126" s="148">
        <f>(C137+D117+D118)/(1-C126)-(C137+D117+D118)</f>
        <v>0</v>
      </c>
    </row>
    <row r="129" spans="1:9">
      <c r="A129" s="569" t="s">
        <v>125</v>
      </c>
      <c r="B129" s="569"/>
      <c r="C129" s="569"/>
    </row>
    <row r="130" spans="1:9" ht="16" thickBot="1"/>
    <row r="131" spans="1:9" ht="16" thickBot="1">
      <c r="A131" s="36"/>
      <c r="B131" s="37" t="s">
        <v>126</v>
      </c>
      <c r="C131" s="37" t="s">
        <v>44</v>
      </c>
    </row>
    <row r="132" spans="1:9" ht="16" thickBot="1">
      <c r="A132" s="61" t="s">
        <v>45</v>
      </c>
      <c r="B132" s="39" t="s">
        <v>42</v>
      </c>
      <c r="C132" s="62">
        <f>C16</f>
        <v>0</v>
      </c>
    </row>
    <row r="133" spans="1:9" ht="16" thickBot="1">
      <c r="A133" s="61" t="s">
        <v>47</v>
      </c>
      <c r="B133" s="39" t="s">
        <v>58</v>
      </c>
      <c r="C133" s="62">
        <f>C59</f>
        <v>0</v>
      </c>
    </row>
    <row r="134" spans="1:9" ht="16" thickBot="1">
      <c r="A134" s="61" t="s">
        <v>49</v>
      </c>
      <c r="B134" s="39" t="s">
        <v>87</v>
      </c>
      <c r="C134" s="62">
        <f>D71</f>
        <v>0</v>
      </c>
    </row>
    <row r="135" spans="1:9" ht="16" thickBot="1">
      <c r="A135" s="61" t="s">
        <v>51</v>
      </c>
      <c r="B135" s="39" t="s">
        <v>95</v>
      </c>
      <c r="C135" s="62">
        <f>C101</f>
        <v>0</v>
      </c>
    </row>
    <row r="136" spans="1:9" ht="16" thickBot="1">
      <c r="A136" s="61" t="s">
        <v>53</v>
      </c>
      <c r="B136" s="39" t="s">
        <v>109</v>
      </c>
      <c r="C136" s="62">
        <f>C111</f>
        <v>0</v>
      </c>
    </row>
    <row r="137" spans="1:9" ht="16" thickBot="1">
      <c r="A137" s="574" t="s">
        <v>127</v>
      </c>
      <c r="B137" s="575"/>
      <c r="C137" s="62">
        <f>SUM(C132:C136)</f>
        <v>0</v>
      </c>
    </row>
    <row r="138" spans="1:9" ht="16" thickBot="1">
      <c r="A138" s="61" t="s">
        <v>73</v>
      </c>
      <c r="B138" s="39" t="s">
        <v>128</v>
      </c>
      <c r="C138" s="62">
        <f>D119+D126</f>
        <v>0</v>
      </c>
    </row>
    <row r="139" spans="1:9" ht="16" thickBot="1">
      <c r="A139" s="574" t="s">
        <v>129</v>
      </c>
      <c r="B139" s="575"/>
      <c r="C139" s="63">
        <f>ROUND(SUM(C137:C138),2)</f>
        <v>0</v>
      </c>
    </row>
    <row r="140" spans="1:9" ht="16" thickBot="1"/>
    <row r="141" spans="1:9">
      <c r="A141" s="64" t="s">
        <v>130</v>
      </c>
      <c r="B141" s="65" t="s">
        <v>131</v>
      </c>
      <c r="C141" s="66">
        <f>C126</f>
        <v>8.6499999999999994E-2</v>
      </c>
      <c r="D141" s="67"/>
      <c r="E141" s="67"/>
      <c r="F141" s="67"/>
      <c r="G141" s="67"/>
      <c r="H141" s="68"/>
      <c r="I141" s="69"/>
    </row>
    <row r="142" spans="1:9">
      <c r="A142" s="70"/>
      <c r="B142" s="67">
        <v>100</v>
      </c>
      <c r="C142" s="71"/>
      <c r="D142" s="67"/>
      <c r="E142" s="67"/>
      <c r="F142" s="67"/>
      <c r="G142" s="67"/>
      <c r="H142" s="68"/>
      <c r="I142" s="69"/>
    </row>
    <row r="143" spans="1:9">
      <c r="A143" s="72"/>
      <c r="B143" s="73"/>
      <c r="C143" s="74"/>
      <c r="D143" s="73"/>
      <c r="E143" s="73"/>
      <c r="F143" s="73"/>
      <c r="G143" s="73"/>
      <c r="H143" s="73"/>
      <c r="I143" s="75"/>
    </row>
    <row r="144" spans="1:9">
      <c r="A144" s="70" t="s">
        <v>132</v>
      </c>
      <c r="B144" s="67" t="s">
        <v>133</v>
      </c>
      <c r="C144" s="76">
        <f>SUM(C137+D117+D118)</f>
        <v>0</v>
      </c>
      <c r="D144" s="67"/>
      <c r="E144" s="67"/>
      <c r="F144" s="67"/>
      <c r="G144" s="67"/>
      <c r="H144" s="68"/>
      <c r="I144" s="77"/>
    </row>
    <row r="145" spans="1:9">
      <c r="A145" s="72"/>
      <c r="B145" s="73"/>
      <c r="C145" s="74"/>
      <c r="D145" s="73"/>
      <c r="E145" s="73"/>
      <c r="F145" s="73"/>
      <c r="G145" s="73"/>
      <c r="H145" s="73"/>
      <c r="I145" s="78"/>
    </row>
    <row r="146" spans="1:9">
      <c r="A146" s="70" t="s">
        <v>134</v>
      </c>
      <c r="B146" s="67" t="s">
        <v>135</v>
      </c>
      <c r="C146" s="79">
        <f>(C144/(1-C126))</f>
        <v>0</v>
      </c>
      <c r="D146" s="67"/>
      <c r="E146" s="67"/>
      <c r="F146" s="67"/>
      <c r="G146" s="67"/>
      <c r="H146" s="68"/>
      <c r="I146" s="77"/>
    </row>
    <row r="147" spans="1:9">
      <c r="A147" s="72"/>
      <c r="B147" s="73"/>
      <c r="C147" s="74"/>
      <c r="D147" s="73"/>
      <c r="E147" s="73"/>
      <c r="F147" s="73"/>
      <c r="G147" s="73"/>
      <c r="H147" s="73"/>
      <c r="I147" s="75"/>
    </row>
    <row r="148" spans="1:9" ht="16" thickBot="1">
      <c r="A148" s="80"/>
      <c r="B148" s="81" t="s">
        <v>136</v>
      </c>
      <c r="C148" s="82">
        <f>C146-C144</f>
        <v>0</v>
      </c>
      <c r="D148" s="67"/>
      <c r="E148" s="67"/>
      <c r="F148" s="67"/>
      <c r="G148" s="67"/>
      <c r="H148" s="68"/>
      <c r="I148" s="69"/>
    </row>
  </sheetData>
  <mergeCells count="32">
    <mergeCell ref="A137:B137"/>
    <mergeCell ref="A139:B139"/>
    <mergeCell ref="A101:B101"/>
    <mergeCell ref="A104:C104"/>
    <mergeCell ref="A111:B111"/>
    <mergeCell ref="A114:D114"/>
    <mergeCell ref="A126:B126"/>
    <mergeCell ref="A129:C129"/>
    <mergeCell ref="A96:C96"/>
    <mergeCell ref="A43:C43"/>
    <mergeCell ref="A50:B50"/>
    <mergeCell ref="A53:C53"/>
    <mergeCell ref="A59:B59"/>
    <mergeCell ref="A62:D62"/>
    <mergeCell ref="A71:B71"/>
    <mergeCell ref="A74:D74"/>
    <mergeCell ref="A77:D77"/>
    <mergeCell ref="A86:B86"/>
    <mergeCell ref="A89:C89"/>
    <mergeCell ref="A93:B93"/>
    <mergeCell ref="A40:B40"/>
    <mergeCell ref="A1:D1"/>
    <mergeCell ref="A2:D2"/>
    <mergeCell ref="A3:D3"/>
    <mergeCell ref="A4:D4"/>
    <mergeCell ref="A5:C5"/>
    <mergeCell ref="A6:C6"/>
    <mergeCell ref="A16:B16"/>
    <mergeCell ref="A19:D19"/>
    <mergeCell ref="A21:D21"/>
    <mergeCell ref="A26:B26"/>
    <mergeCell ref="A29:D29"/>
  </mergeCells>
  <pageMargins left="0.511811024" right="0.511811024" top="0.78740157499999996" bottom="0.78740157499999996" header="0.31496062000000002" footer="0.31496062000000002"/>
  <pageSetup paperSize="9" scale="75" orientation="portrait" r:id="rId1"/>
  <rowBreaks count="2" manualBreakCount="2">
    <brk id="52" max="16383" man="1"/>
    <brk id="112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48"/>
  <sheetViews>
    <sheetView showGridLines="0" view="pageBreakPreview" topLeftCell="A112" zoomScaleNormal="100" zoomScaleSheetLayoutView="100" workbookViewId="0">
      <selection activeCell="C122" sqref="C122:C123"/>
    </sheetView>
  </sheetViews>
  <sheetFormatPr defaultColWidth="9.1796875" defaultRowHeight="15.5"/>
  <cols>
    <col min="1" max="1" width="9.1796875" style="35"/>
    <col min="2" max="2" width="72.1796875" style="35" customWidth="1"/>
    <col min="3" max="3" width="18" style="35" customWidth="1"/>
    <col min="4" max="4" width="16.7265625" style="35" customWidth="1"/>
    <col min="5" max="5" width="12.7265625" style="35" customWidth="1"/>
    <col min="6" max="6" width="12" style="35" customWidth="1"/>
    <col min="7" max="7" width="31.7265625" style="35" customWidth="1"/>
    <col min="8" max="16384" width="9.1796875" style="35"/>
  </cols>
  <sheetData>
    <row r="1" spans="1:4" ht="23">
      <c r="A1" s="571" t="s">
        <v>39</v>
      </c>
      <c r="B1" s="571"/>
      <c r="C1" s="571"/>
      <c r="D1" s="571"/>
    </row>
    <row r="2" spans="1:4" ht="48.65" customHeight="1">
      <c r="A2" s="572" t="s">
        <v>40</v>
      </c>
      <c r="B2" s="572"/>
      <c r="C2" s="572"/>
      <c r="D2" s="572"/>
    </row>
    <row r="3" spans="1:4">
      <c r="A3" s="573" t="s">
        <v>41</v>
      </c>
      <c r="B3" s="573"/>
      <c r="C3" s="573"/>
      <c r="D3" s="573"/>
    </row>
    <row r="4" spans="1:4">
      <c r="A4" s="570" t="s">
        <v>241</v>
      </c>
      <c r="B4" s="570"/>
      <c r="C4" s="570"/>
      <c r="D4" s="570"/>
    </row>
    <row r="5" spans="1:4">
      <c r="A5" s="570" t="s">
        <v>253</v>
      </c>
      <c r="B5" s="570"/>
      <c r="C5" s="570"/>
    </row>
    <row r="6" spans="1:4">
      <c r="A6" s="569" t="s">
        <v>42</v>
      </c>
      <c r="B6" s="569"/>
      <c r="C6" s="569"/>
    </row>
    <row r="7" spans="1:4" ht="16" thickBot="1"/>
    <row r="8" spans="1:4" ht="16" thickBot="1">
      <c r="A8" s="36">
        <v>1</v>
      </c>
      <c r="B8" s="37" t="s">
        <v>43</v>
      </c>
      <c r="C8" s="37" t="s">
        <v>44</v>
      </c>
    </row>
    <row r="9" spans="1:4" ht="16" thickBot="1">
      <c r="A9" s="38" t="s">
        <v>45</v>
      </c>
      <c r="B9" s="39" t="s">
        <v>46</v>
      </c>
      <c r="C9" s="40"/>
    </row>
    <row r="10" spans="1:4" ht="16" thickBot="1">
      <c r="A10" s="38" t="s">
        <v>47</v>
      </c>
      <c r="B10" s="39" t="s">
        <v>48</v>
      </c>
      <c r="C10" s="40"/>
    </row>
    <row r="11" spans="1:4" ht="16" thickBot="1">
      <c r="A11" s="38" t="s">
        <v>49</v>
      </c>
      <c r="B11" s="39" t="s">
        <v>50</v>
      </c>
      <c r="C11" s="40"/>
    </row>
    <row r="12" spans="1:4" ht="16" thickBot="1">
      <c r="A12" s="38" t="s">
        <v>51</v>
      </c>
      <c r="B12" s="39" t="s">
        <v>52</v>
      </c>
      <c r="C12" s="40"/>
    </row>
    <row r="13" spans="1:4" ht="16" thickBot="1">
      <c r="A13" s="38" t="s">
        <v>53</v>
      </c>
      <c r="B13" s="39" t="s">
        <v>54</v>
      </c>
      <c r="C13" s="40"/>
    </row>
    <row r="14" spans="1:4" ht="16" thickBot="1">
      <c r="A14" s="38"/>
      <c r="B14" s="39"/>
      <c r="C14" s="40"/>
    </row>
    <row r="15" spans="1:4" ht="16" thickBot="1">
      <c r="A15" s="38" t="s">
        <v>55</v>
      </c>
      <c r="B15" s="39" t="s">
        <v>56</v>
      </c>
      <c r="C15" s="40"/>
    </row>
    <row r="16" spans="1:4" ht="16" thickBot="1">
      <c r="A16" s="574" t="s">
        <v>57</v>
      </c>
      <c r="B16" s="575"/>
      <c r="C16" s="40">
        <f>SUM(C9:C15)</f>
        <v>0</v>
      </c>
    </row>
    <row r="19" spans="1:4">
      <c r="A19" s="569" t="s">
        <v>58</v>
      </c>
      <c r="B19" s="569"/>
      <c r="C19" s="569"/>
      <c r="D19" s="569"/>
    </row>
    <row r="20" spans="1:4">
      <c r="A20" s="41"/>
    </row>
    <row r="21" spans="1:4">
      <c r="A21" s="576" t="s">
        <v>59</v>
      </c>
      <c r="B21" s="576"/>
      <c r="C21" s="576"/>
      <c r="D21" s="576"/>
    </row>
    <row r="22" spans="1:4" ht="16" thickBot="1"/>
    <row r="23" spans="1:4" ht="16" thickBot="1">
      <c r="A23" s="36" t="s">
        <v>60</v>
      </c>
      <c r="B23" s="37" t="s">
        <v>61</v>
      </c>
      <c r="C23" s="37" t="s">
        <v>62</v>
      </c>
      <c r="D23" s="37" t="s">
        <v>44</v>
      </c>
    </row>
    <row r="24" spans="1:4" ht="16" thickBot="1">
      <c r="A24" s="38" t="s">
        <v>45</v>
      </c>
      <c r="B24" s="39" t="s">
        <v>63</v>
      </c>
      <c r="C24" s="42">
        <v>8.3299999999999999E-2</v>
      </c>
      <c r="D24" s="43">
        <f>C24*C16</f>
        <v>0</v>
      </c>
    </row>
    <row r="25" spans="1:4" ht="16" thickBot="1">
      <c r="A25" s="38" t="s">
        <v>47</v>
      </c>
      <c r="B25" s="39" t="s">
        <v>64</v>
      </c>
      <c r="C25" s="42">
        <v>0.1111</v>
      </c>
      <c r="D25" s="44">
        <f>C25*C16</f>
        <v>0</v>
      </c>
    </row>
    <row r="26" spans="1:4" ht="16" thickBot="1">
      <c r="A26" s="574" t="s">
        <v>57</v>
      </c>
      <c r="B26" s="575"/>
      <c r="C26" s="42"/>
      <c r="D26" s="45">
        <f>SUM(D24:D25)</f>
        <v>0</v>
      </c>
    </row>
    <row r="29" spans="1:4" ht="32.25" customHeight="1">
      <c r="A29" s="577" t="s">
        <v>65</v>
      </c>
      <c r="B29" s="577"/>
      <c r="C29" s="577"/>
      <c r="D29" s="577"/>
    </row>
    <row r="30" spans="1:4" ht="16" thickBot="1"/>
    <row r="31" spans="1:4" ht="16" thickBot="1">
      <c r="A31" s="36" t="s">
        <v>66</v>
      </c>
      <c r="B31" s="37" t="s">
        <v>67</v>
      </c>
      <c r="C31" s="37" t="s">
        <v>62</v>
      </c>
      <c r="D31" s="37" t="s">
        <v>44</v>
      </c>
    </row>
    <row r="32" spans="1:4" ht="16" thickBot="1">
      <c r="A32" s="38" t="s">
        <v>45</v>
      </c>
      <c r="B32" s="39" t="s">
        <v>68</v>
      </c>
      <c r="C32" s="42">
        <v>0.2</v>
      </c>
      <c r="D32" s="46">
        <f>C32*(C16+D26+C101)</f>
        <v>0</v>
      </c>
    </row>
    <row r="33" spans="1:4" ht="16" thickBot="1">
      <c r="A33" s="38" t="s">
        <v>47</v>
      </c>
      <c r="B33" s="39" t="s">
        <v>69</v>
      </c>
      <c r="C33" s="42">
        <v>2.5000000000000001E-2</v>
      </c>
      <c r="D33" s="46">
        <f>C33*(C16+D26+C101)</f>
        <v>0</v>
      </c>
    </row>
    <row r="34" spans="1:4" ht="16" thickBot="1">
      <c r="A34" s="38" t="s">
        <v>49</v>
      </c>
      <c r="B34" s="39" t="s">
        <v>70</v>
      </c>
      <c r="C34" s="602">
        <v>0.03</v>
      </c>
      <c r="D34" s="46">
        <f>C34*(C16+D26+C101)</f>
        <v>0</v>
      </c>
    </row>
    <row r="35" spans="1:4" ht="16" thickBot="1">
      <c r="A35" s="38" t="s">
        <v>51</v>
      </c>
      <c r="B35" s="39" t="s">
        <v>71</v>
      </c>
      <c r="C35" s="42">
        <v>1.4999999999999999E-2</v>
      </c>
      <c r="D35" s="46">
        <f>C35*(C16+D26+C101)</f>
        <v>0</v>
      </c>
    </row>
    <row r="36" spans="1:4" ht="16" thickBot="1">
      <c r="A36" s="38" t="s">
        <v>53</v>
      </c>
      <c r="B36" s="39" t="s">
        <v>72</v>
      </c>
      <c r="C36" s="42">
        <v>0.01</v>
      </c>
      <c r="D36" s="46">
        <f>C36*(C16+D26+C101)</f>
        <v>0</v>
      </c>
    </row>
    <row r="37" spans="1:4" ht="16" thickBot="1">
      <c r="A37" s="38" t="s">
        <v>73</v>
      </c>
      <c r="B37" s="39" t="s">
        <v>74</v>
      </c>
      <c r="C37" s="42">
        <v>6.0000000000000001E-3</v>
      </c>
      <c r="D37" s="46">
        <f>C37*(C16+D26+C101)</f>
        <v>0</v>
      </c>
    </row>
    <row r="38" spans="1:4" ht="16" thickBot="1">
      <c r="A38" s="38" t="s">
        <v>55</v>
      </c>
      <c r="B38" s="39" t="s">
        <v>75</v>
      </c>
      <c r="C38" s="42">
        <v>2E-3</v>
      </c>
      <c r="D38" s="46">
        <f>C38*(C16+D26+C101)</f>
        <v>0</v>
      </c>
    </row>
    <row r="39" spans="1:4" ht="16" thickBot="1">
      <c r="A39" s="38" t="s">
        <v>76</v>
      </c>
      <c r="B39" s="39" t="s">
        <v>77</v>
      </c>
      <c r="C39" s="42">
        <v>0.08</v>
      </c>
      <c r="D39" s="46">
        <f>C39*(C16+D26+C101)</f>
        <v>0</v>
      </c>
    </row>
    <row r="40" spans="1:4" ht="16" thickBot="1">
      <c r="A40" s="574" t="s">
        <v>78</v>
      </c>
      <c r="B40" s="575"/>
      <c r="C40" s="48">
        <f>SUM(C32:C39)</f>
        <v>0.36800000000000005</v>
      </c>
      <c r="D40" s="49">
        <f>SUM(D32:D39)</f>
        <v>0</v>
      </c>
    </row>
    <row r="43" spans="1:4">
      <c r="A43" s="576" t="s">
        <v>79</v>
      </c>
      <c r="B43" s="576"/>
      <c r="C43" s="576"/>
    </row>
    <row r="44" spans="1:4" ht="16" thickBot="1"/>
    <row r="45" spans="1:4" ht="16" thickBot="1">
      <c r="A45" s="36" t="s">
        <v>80</v>
      </c>
      <c r="B45" s="37" t="s">
        <v>81</v>
      </c>
      <c r="C45" s="37" t="s">
        <v>44</v>
      </c>
    </row>
    <row r="46" spans="1:4" ht="16" thickBot="1">
      <c r="A46" s="38" t="s">
        <v>45</v>
      </c>
      <c r="B46" s="39" t="s">
        <v>82</v>
      </c>
      <c r="C46" s="40"/>
    </row>
    <row r="47" spans="1:4" ht="16" thickBot="1">
      <c r="A47" s="38" t="s">
        <v>47</v>
      </c>
      <c r="B47" s="39" t="s">
        <v>83</v>
      </c>
      <c r="C47" s="146"/>
    </row>
    <row r="48" spans="1:4" ht="16" thickBot="1">
      <c r="A48" s="38" t="s">
        <v>49</v>
      </c>
      <c r="B48" s="39" t="s">
        <v>84</v>
      </c>
      <c r="C48" s="40"/>
    </row>
    <row r="49" spans="1:4" ht="16" thickBot="1">
      <c r="A49" s="38" t="s">
        <v>51</v>
      </c>
      <c r="B49" s="39" t="s">
        <v>56</v>
      </c>
      <c r="C49" s="40"/>
    </row>
    <row r="50" spans="1:4" ht="16" thickBot="1">
      <c r="A50" s="574" t="s">
        <v>57</v>
      </c>
      <c r="B50" s="575"/>
      <c r="C50" s="58">
        <f>SUM(C46:C49)</f>
        <v>0</v>
      </c>
    </row>
    <row r="53" spans="1:4">
      <c r="A53" s="576" t="s">
        <v>85</v>
      </c>
      <c r="B53" s="576"/>
      <c r="C53" s="576"/>
    </row>
    <row r="54" spans="1:4" ht="16" thickBot="1"/>
    <row r="55" spans="1:4" ht="16" thickBot="1">
      <c r="A55" s="36">
        <v>2</v>
      </c>
      <c r="B55" s="37" t="s">
        <v>86</v>
      </c>
      <c r="C55" s="37" t="s">
        <v>44</v>
      </c>
    </row>
    <row r="56" spans="1:4" ht="16" thickBot="1">
      <c r="A56" s="38" t="s">
        <v>60</v>
      </c>
      <c r="B56" s="39" t="s">
        <v>61</v>
      </c>
      <c r="C56" s="46">
        <f>D26</f>
        <v>0</v>
      </c>
    </row>
    <row r="57" spans="1:4" ht="16" thickBot="1">
      <c r="A57" s="38" t="s">
        <v>66</v>
      </c>
      <c r="B57" s="39" t="s">
        <v>67</v>
      </c>
      <c r="C57" s="46">
        <f>D40</f>
        <v>0</v>
      </c>
    </row>
    <row r="58" spans="1:4" ht="16" thickBot="1">
      <c r="A58" s="38" t="s">
        <v>80</v>
      </c>
      <c r="B58" s="39" t="s">
        <v>81</v>
      </c>
      <c r="C58" s="46">
        <f>C50</f>
        <v>0</v>
      </c>
    </row>
    <row r="59" spans="1:4" ht="16" thickBot="1">
      <c r="A59" s="574" t="s">
        <v>57</v>
      </c>
      <c r="B59" s="575"/>
      <c r="C59" s="49">
        <f>SUM(C56:C58)</f>
        <v>0</v>
      </c>
    </row>
    <row r="60" spans="1:4">
      <c r="A60" s="50"/>
    </row>
    <row r="62" spans="1:4">
      <c r="A62" s="569" t="s">
        <v>87</v>
      </c>
      <c r="B62" s="569"/>
      <c r="C62" s="569"/>
      <c r="D62" s="569"/>
    </row>
    <row r="63" spans="1:4" ht="16" thickBot="1"/>
    <row r="64" spans="1:4" ht="16" thickBot="1">
      <c r="A64" s="36">
        <v>3</v>
      </c>
      <c r="B64" s="37" t="s">
        <v>88</v>
      </c>
      <c r="C64" s="37" t="s">
        <v>62</v>
      </c>
      <c r="D64" s="37" t="s">
        <v>44</v>
      </c>
    </row>
    <row r="65" spans="1:4" ht="16" thickBot="1">
      <c r="A65" s="38" t="s">
        <v>45</v>
      </c>
      <c r="B65" s="51" t="s">
        <v>89</v>
      </c>
      <c r="C65" s="52">
        <v>4.1700000000000001E-3</v>
      </c>
      <c r="D65" s="53">
        <f>C65*C16</f>
        <v>0</v>
      </c>
    </row>
    <row r="66" spans="1:4" ht="16" thickBot="1">
      <c r="A66" s="38" t="s">
        <v>47</v>
      </c>
      <c r="B66" s="51" t="s">
        <v>90</v>
      </c>
      <c r="C66" s="52">
        <v>3.3E-4</v>
      </c>
      <c r="D66" s="54">
        <f>C66*C16</f>
        <v>0</v>
      </c>
    </row>
    <row r="67" spans="1:4" ht="16" thickBot="1">
      <c r="A67" s="38" t="s">
        <v>49</v>
      </c>
      <c r="B67" s="51" t="s">
        <v>91</v>
      </c>
      <c r="C67" s="52">
        <v>1.6000000000000001E-3</v>
      </c>
      <c r="D67" s="53">
        <f>C67*C16</f>
        <v>0</v>
      </c>
    </row>
    <row r="68" spans="1:4" ht="16" thickBot="1">
      <c r="A68" s="38" t="s">
        <v>51</v>
      </c>
      <c r="B68" s="51" t="s">
        <v>92</v>
      </c>
      <c r="C68" s="225">
        <v>1.9439999999999999E-2</v>
      </c>
      <c r="D68" s="54">
        <f>C68*C16</f>
        <v>0</v>
      </c>
    </row>
    <row r="69" spans="1:4" ht="16" thickBot="1">
      <c r="A69" s="38" t="s">
        <v>53</v>
      </c>
      <c r="B69" s="51" t="s">
        <v>93</v>
      </c>
      <c r="C69" s="52">
        <f>C40*C68</f>
        <v>7.1539200000000002E-3</v>
      </c>
      <c r="D69" s="53">
        <f>C69*C16</f>
        <v>0</v>
      </c>
    </row>
    <row r="70" spans="1:4" ht="16" thickBot="1">
      <c r="A70" s="38" t="s">
        <v>73</v>
      </c>
      <c r="B70" s="51" t="s">
        <v>94</v>
      </c>
      <c r="C70" s="52">
        <v>3.2000000000000001E-2</v>
      </c>
      <c r="D70" s="53">
        <f>C70*C16</f>
        <v>0</v>
      </c>
    </row>
    <row r="71" spans="1:4" ht="16" thickBot="1">
      <c r="A71" s="574" t="s">
        <v>57</v>
      </c>
      <c r="B71" s="575"/>
      <c r="C71" s="55"/>
      <c r="D71" s="145">
        <f>SUM(D65:D70)</f>
        <v>0</v>
      </c>
    </row>
    <row r="74" spans="1:4">
      <c r="A74" s="569" t="s">
        <v>95</v>
      </c>
      <c r="B74" s="569"/>
      <c r="C74" s="569"/>
      <c r="D74" s="569"/>
    </row>
    <row r="77" spans="1:4">
      <c r="A77" s="569" t="s">
        <v>96</v>
      </c>
      <c r="B77" s="569"/>
      <c r="C77" s="569"/>
      <c r="D77" s="569"/>
    </row>
    <row r="78" spans="1:4" ht="16" thickBot="1">
      <c r="A78" s="41"/>
    </row>
    <row r="79" spans="1:4" ht="16" thickBot="1">
      <c r="A79" s="36" t="s">
        <v>97</v>
      </c>
      <c r="B79" s="37" t="s">
        <v>98</v>
      </c>
      <c r="C79" s="37" t="s">
        <v>62</v>
      </c>
      <c r="D79" s="37" t="s">
        <v>44</v>
      </c>
    </row>
    <row r="80" spans="1:4" ht="16" thickBot="1">
      <c r="A80" s="38" t="s">
        <v>45</v>
      </c>
      <c r="B80" s="39" t="s">
        <v>99</v>
      </c>
      <c r="C80" s="52">
        <v>9.2599999999999991E-3</v>
      </c>
      <c r="D80" s="53">
        <f>C80*C16</f>
        <v>0</v>
      </c>
    </row>
    <row r="81" spans="1:4" ht="16" thickBot="1">
      <c r="A81" s="38" t="s">
        <v>47</v>
      </c>
      <c r="B81" s="39" t="s">
        <v>98</v>
      </c>
      <c r="C81" s="52">
        <v>5.5599999999999998E-3</v>
      </c>
      <c r="D81" s="54">
        <f>C81*C16</f>
        <v>0</v>
      </c>
    </row>
    <row r="82" spans="1:4" ht="16" thickBot="1">
      <c r="A82" s="38" t="s">
        <v>49</v>
      </c>
      <c r="B82" s="39" t="s">
        <v>100</v>
      </c>
      <c r="C82" s="52">
        <v>2.7999999999999998E-4</v>
      </c>
      <c r="D82" s="53">
        <f>C82*C16</f>
        <v>0</v>
      </c>
    </row>
    <row r="83" spans="1:4" ht="16" thickBot="1">
      <c r="A83" s="38" t="s">
        <v>51</v>
      </c>
      <c r="B83" s="39" t="s">
        <v>101</v>
      </c>
      <c r="C83" s="52">
        <v>1.9000000000000001E-4</v>
      </c>
      <c r="D83" s="54">
        <f>C83*C16</f>
        <v>0</v>
      </c>
    </row>
    <row r="84" spans="1:4" ht="16" thickBot="1">
      <c r="A84" s="38" t="s">
        <v>53</v>
      </c>
      <c r="B84" s="39" t="s">
        <v>102</v>
      </c>
      <c r="C84" s="52">
        <v>5.5999999999999995E-4</v>
      </c>
      <c r="D84" s="53">
        <f>C84*C16</f>
        <v>0</v>
      </c>
    </row>
    <row r="85" spans="1:4" ht="16" thickBot="1">
      <c r="A85" s="38" t="s">
        <v>73</v>
      </c>
      <c r="B85" s="39" t="s">
        <v>56</v>
      </c>
      <c r="C85" s="52"/>
      <c r="D85" s="53">
        <f>C85*C16</f>
        <v>0</v>
      </c>
    </row>
    <row r="86" spans="1:4" ht="16" thickBot="1">
      <c r="A86" s="574" t="s">
        <v>78</v>
      </c>
      <c r="B86" s="575"/>
      <c r="C86" s="55">
        <f>SUM(C80:C85)</f>
        <v>1.585E-2</v>
      </c>
      <c r="D86" s="144">
        <f>SUM(D80:D85)</f>
        <v>0</v>
      </c>
    </row>
    <row r="89" spans="1:4">
      <c r="A89" s="576" t="s">
        <v>103</v>
      </c>
      <c r="B89" s="576"/>
      <c r="C89" s="576"/>
    </row>
    <row r="90" spans="1:4" ht="16" thickBot="1">
      <c r="A90" s="41"/>
    </row>
    <row r="91" spans="1:4" ht="16" thickBot="1">
      <c r="A91" s="36" t="s">
        <v>104</v>
      </c>
      <c r="B91" s="37" t="s">
        <v>105</v>
      </c>
      <c r="C91" s="37" t="s">
        <v>44</v>
      </c>
    </row>
    <row r="92" spans="1:4" ht="16" thickBot="1">
      <c r="A92" s="38" t="s">
        <v>45</v>
      </c>
      <c r="B92" s="39" t="s">
        <v>106</v>
      </c>
      <c r="C92" s="40">
        <v>0</v>
      </c>
    </row>
    <row r="93" spans="1:4" ht="16" thickBot="1">
      <c r="A93" s="574" t="s">
        <v>57</v>
      </c>
      <c r="B93" s="575"/>
      <c r="C93" s="56"/>
    </row>
    <row r="96" spans="1:4">
      <c r="A96" s="576" t="s">
        <v>107</v>
      </c>
      <c r="B96" s="576"/>
      <c r="C96" s="576"/>
    </row>
    <row r="97" spans="1:7" ht="16" thickBot="1">
      <c r="A97" s="41"/>
    </row>
    <row r="98" spans="1:7" ht="16" thickBot="1">
      <c r="A98" s="36">
        <v>4</v>
      </c>
      <c r="B98" s="37" t="s">
        <v>108</v>
      </c>
      <c r="C98" s="37" t="s">
        <v>44</v>
      </c>
    </row>
    <row r="99" spans="1:7" ht="16" thickBot="1">
      <c r="A99" s="38" t="s">
        <v>97</v>
      </c>
      <c r="B99" s="39" t="s">
        <v>98</v>
      </c>
      <c r="C99" s="40">
        <f>D86</f>
        <v>0</v>
      </c>
    </row>
    <row r="100" spans="1:7" ht="16" thickBot="1">
      <c r="A100" s="38" t="s">
        <v>104</v>
      </c>
      <c r="B100" s="39" t="s">
        <v>105</v>
      </c>
      <c r="C100" s="40">
        <v>0</v>
      </c>
    </row>
    <row r="101" spans="1:7" ht="16" thickBot="1">
      <c r="A101" s="574" t="s">
        <v>57</v>
      </c>
      <c r="B101" s="575"/>
      <c r="C101" s="40">
        <f>SUM(C99:C100)</f>
        <v>0</v>
      </c>
    </row>
    <row r="104" spans="1:7">
      <c r="A104" s="569" t="s">
        <v>109</v>
      </c>
      <c r="B104" s="569"/>
      <c r="C104" s="569"/>
    </row>
    <row r="105" spans="1:7" ht="16" thickBot="1"/>
    <row r="106" spans="1:7" ht="16" thickBot="1">
      <c r="A106" s="36">
        <v>5</v>
      </c>
      <c r="B106" s="57" t="s">
        <v>110</v>
      </c>
      <c r="C106" s="37" t="s">
        <v>44</v>
      </c>
      <c r="F106" s="226"/>
      <c r="G106" s="201"/>
    </row>
    <row r="107" spans="1:7" ht="16" thickBot="1">
      <c r="A107" s="38" t="s">
        <v>45</v>
      </c>
      <c r="B107" s="39" t="s">
        <v>111</v>
      </c>
      <c r="C107" s="211">
        <f>'JARDINEIRO BARRA DO PIRAI'!C107</f>
        <v>0</v>
      </c>
      <c r="F107" s="227"/>
    </row>
    <row r="108" spans="1:7" ht="16" thickBot="1">
      <c r="A108" s="38" t="s">
        <v>47</v>
      </c>
      <c r="B108" s="39" t="s">
        <v>112</v>
      </c>
      <c r="C108" s="211">
        <f>'JARDINEIRO BARRA DO PIRAI'!C108</f>
        <v>0</v>
      </c>
      <c r="F108" s="227"/>
    </row>
    <row r="109" spans="1:7" ht="16" thickBot="1">
      <c r="A109" s="38" t="s">
        <v>49</v>
      </c>
      <c r="B109" s="39" t="s">
        <v>113</v>
      </c>
      <c r="C109" s="211">
        <f>'JARDINEIRO BARRA DO PIRAI'!C109</f>
        <v>0</v>
      </c>
      <c r="F109" s="227"/>
    </row>
    <row r="110" spans="1:7" ht="16" thickBot="1">
      <c r="A110" s="38" t="s">
        <v>51</v>
      </c>
      <c r="B110" s="39" t="s">
        <v>114</v>
      </c>
      <c r="C110" s="211">
        <f>'JARDINEIRO BARRA DO PIRAI'!C110</f>
        <v>0</v>
      </c>
      <c r="F110" s="227"/>
    </row>
    <row r="111" spans="1:7" ht="16" thickBot="1">
      <c r="A111" s="574" t="s">
        <v>78</v>
      </c>
      <c r="B111" s="575"/>
      <c r="C111" s="58">
        <f>SUM(C107:C110)</f>
        <v>0</v>
      </c>
      <c r="F111" s="228"/>
    </row>
    <row r="114" spans="1:4">
      <c r="A114" s="569" t="s">
        <v>115</v>
      </c>
      <c r="B114" s="569"/>
      <c r="C114" s="569"/>
      <c r="D114" s="569"/>
    </row>
    <row r="115" spans="1:4" ht="16" thickBot="1"/>
    <row r="116" spans="1:4" ht="16" thickBot="1">
      <c r="A116" s="36">
        <v>6</v>
      </c>
      <c r="B116" s="57" t="s">
        <v>116</v>
      </c>
      <c r="C116" s="37" t="s">
        <v>62</v>
      </c>
      <c r="D116" s="37" t="s">
        <v>44</v>
      </c>
    </row>
    <row r="117" spans="1:4" ht="16" thickBot="1">
      <c r="A117" s="38" t="s">
        <v>45</v>
      </c>
      <c r="B117" s="39" t="s">
        <v>117</v>
      </c>
      <c r="C117" s="147">
        <f>ASG!$C$117</f>
        <v>0.03</v>
      </c>
      <c r="D117" s="40">
        <f>(C137)*C117</f>
        <v>0</v>
      </c>
    </row>
    <row r="118" spans="1:4" ht="16" thickBot="1">
      <c r="A118" s="38" t="s">
        <v>47</v>
      </c>
      <c r="B118" s="39" t="s">
        <v>118</v>
      </c>
      <c r="C118" s="147">
        <f>ASG!$C$118</f>
        <v>6.7900000000000002E-2</v>
      </c>
      <c r="D118" s="40">
        <f>(C137+D117)*C118</f>
        <v>0</v>
      </c>
    </row>
    <row r="119" spans="1:4" ht="16" thickBot="1">
      <c r="A119" s="38"/>
      <c r="B119" s="59" t="s">
        <v>119</v>
      </c>
      <c r="C119" s="52">
        <f>SUM(C117:C118)</f>
        <v>9.7900000000000001E-2</v>
      </c>
      <c r="D119" s="40">
        <f>SUM(D117:D118)</f>
        <v>0</v>
      </c>
    </row>
    <row r="120" spans="1:4" ht="16" thickBot="1">
      <c r="A120" s="38" t="s">
        <v>49</v>
      </c>
      <c r="B120" s="39" t="s">
        <v>120</v>
      </c>
      <c r="C120" s="60"/>
      <c r="D120" s="148"/>
    </row>
    <row r="121" spans="1:4" ht="16" thickBot="1">
      <c r="A121" s="38"/>
      <c r="B121" s="39" t="s">
        <v>121</v>
      </c>
      <c r="C121" s="52"/>
      <c r="D121" s="149"/>
    </row>
    <row r="122" spans="1:4" ht="16" thickBot="1">
      <c r="A122" s="38"/>
      <c r="B122" s="39" t="s">
        <v>122</v>
      </c>
      <c r="C122" s="147">
        <v>6.4999999999999997E-3</v>
      </c>
      <c r="D122" s="40">
        <f>$C$139*C122</f>
        <v>0</v>
      </c>
    </row>
    <row r="123" spans="1:4" ht="16" thickBot="1">
      <c r="A123" s="38"/>
      <c r="B123" s="39" t="s">
        <v>123</v>
      </c>
      <c r="C123" s="147">
        <v>0.03</v>
      </c>
      <c r="D123" s="40">
        <f>$C$139*C123</f>
        <v>0</v>
      </c>
    </row>
    <row r="124" spans="1:4" ht="16" thickBot="1">
      <c r="A124" s="38"/>
      <c r="B124" s="39" t="s">
        <v>124</v>
      </c>
      <c r="C124" s="55"/>
      <c r="D124" s="40"/>
    </row>
    <row r="125" spans="1:4" ht="16" thickBot="1">
      <c r="A125" s="38"/>
      <c r="B125" s="39" t="s">
        <v>236</v>
      </c>
      <c r="C125" s="55">
        <v>0.05</v>
      </c>
      <c r="D125" s="40">
        <f>$C$139*C125</f>
        <v>0</v>
      </c>
    </row>
    <row r="126" spans="1:4" ht="16" thickBot="1">
      <c r="A126" s="574" t="s">
        <v>78</v>
      </c>
      <c r="B126" s="575"/>
      <c r="C126" s="60">
        <f>C122+C123+C125</f>
        <v>8.6499999999999994E-2</v>
      </c>
      <c r="D126" s="148">
        <f>(C137+D117+D118)/(1-C126)-(C137+D117+D118)</f>
        <v>0</v>
      </c>
    </row>
    <row r="129" spans="1:9">
      <c r="A129" s="569" t="s">
        <v>125</v>
      </c>
      <c r="B129" s="569"/>
      <c r="C129" s="569"/>
    </row>
    <row r="130" spans="1:9" ht="16" thickBot="1"/>
    <row r="131" spans="1:9" ht="16" thickBot="1">
      <c r="A131" s="36"/>
      <c r="B131" s="37" t="s">
        <v>126</v>
      </c>
      <c r="C131" s="37" t="s">
        <v>44</v>
      </c>
    </row>
    <row r="132" spans="1:9" ht="16" thickBot="1">
      <c r="A132" s="61" t="s">
        <v>45</v>
      </c>
      <c r="B132" s="39" t="s">
        <v>42</v>
      </c>
      <c r="C132" s="62">
        <f>C16</f>
        <v>0</v>
      </c>
    </row>
    <row r="133" spans="1:9" ht="16" thickBot="1">
      <c r="A133" s="61" t="s">
        <v>47</v>
      </c>
      <c r="B133" s="39" t="s">
        <v>58</v>
      </c>
      <c r="C133" s="62">
        <f>C59</f>
        <v>0</v>
      </c>
    </row>
    <row r="134" spans="1:9" ht="16" thickBot="1">
      <c r="A134" s="61" t="s">
        <v>49</v>
      </c>
      <c r="B134" s="39" t="s">
        <v>87</v>
      </c>
      <c r="C134" s="62">
        <f>D71</f>
        <v>0</v>
      </c>
    </row>
    <row r="135" spans="1:9" ht="16" thickBot="1">
      <c r="A135" s="61" t="s">
        <v>51</v>
      </c>
      <c r="B135" s="39" t="s">
        <v>95</v>
      </c>
      <c r="C135" s="62">
        <f>C101</f>
        <v>0</v>
      </c>
    </row>
    <row r="136" spans="1:9" ht="16" thickBot="1">
      <c r="A136" s="61" t="s">
        <v>53</v>
      </c>
      <c r="B136" s="39" t="s">
        <v>109</v>
      </c>
      <c r="C136" s="62">
        <f>C111</f>
        <v>0</v>
      </c>
    </row>
    <row r="137" spans="1:9" ht="16" thickBot="1">
      <c r="A137" s="574" t="s">
        <v>127</v>
      </c>
      <c r="B137" s="575"/>
      <c r="C137" s="62">
        <f>SUM(C132:C136)</f>
        <v>0</v>
      </c>
    </row>
    <row r="138" spans="1:9" ht="16" thickBot="1">
      <c r="A138" s="61" t="s">
        <v>73</v>
      </c>
      <c r="B138" s="39" t="s">
        <v>128</v>
      </c>
      <c r="C138" s="62">
        <f>D119+D126</f>
        <v>0</v>
      </c>
    </row>
    <row r="139" spans="1:9" ht="16" thickBot="1">
      <c r="A139" s="574" t="s">
        <v>129</v>
      </c>
      <c r="B139" s="575"/>
      <c r="C139" s="63">
        <f>ROUND(SUM(C137:C138),2)</f>
        <v>0</v>
      </c>
    </row>
    <row r="140" spans="1:9" ht="16" thickBot="1"/>
    <row r="141" spans="1:9">
      <c r="A141" s="64" t="s">
        <v>130</v>
      </c>
      <c r="B141" s="65" t="s">
        <v>131</v>
      </c>
      <c r="C141" s="66">
        <f>C126</f>
        <v>8.6499999999999994E-2</v>
      </c>
      <c r="D141" s="67"/>
      <c r="E141" s="67"/>
      <c r="F141" s="67"/>
      <c r="G141" s="67"/>
      <c r="H141" s="68"/>
      <c r="I141" s="69"/>
    </row>
    <row r="142" spans="1:9">
      <c r="A142" s="70"/>
      <c r="B142" s="67">
        <v>100</v>
      </c>
      <c r="C142" s="71"/>
      <c r="D142" s="67"/>
      <c r="E142" s="67"/>
      <c r="F142" s="67"/>
      <c r="G142" s="67"/>
      <c r="H142" s="68"/>
      <c r="I142" s="69"/>
    </row>
    <row r="143" spans="1:9">
      <c r="A143" s="72"/>
      <c r="B143" s="73"/>
      <c r="C143" s="74"/>
      <c r="D143" s="73"/>
      <c r="E143" s="73"/>
      <c r="F143" s="73"/>
      <c r="G143" s="73"/>
      <c r="H143" s="73"/>
      <c r="I143" s="75"/>
    </row>
    <row r="144" spans="1:9">
      <c r="A144" s="70" t="s">
        <v>132</v>
      </c>
      <c r="B144" s="67" t="s">
        <v>133</v>
      </c>
      <c r="C144" s="76">
        <f>SUM(C137+D117+D118)</f>
        <v>0</v>
      </c>
      <c r="D144" s="67"/>
      <c r="E144" s="67"/>
      <c r="F144" s="67"/>
      <c r="G144" s="67"/>
      <c r="H144" s="68"/>
      <c r="I144" s="77"/>
    </row>
    <row r="145" spans="1:9">
      <c r="A145" s="72"/>
      <c r="B145" s="73"/>
      <c r="C145" s="74"/>
      <c r="D145" s="73"/>
      <c r="E145" s="73"/>
      <c r="F145" s="73"/>
      <c r="G145" s="73"/>
      <c r="H145" s="73"/>
      <c r="I145" s="78"/>
    </row>
    <row r="146" spans="1:9">
      <c r="A146" s="70" t="s">
        <v>134</v>
      </c>
      <c r="B146" s="67" t="s">
        <v>135</v>
      </c>
      <c r="C146" s="79">
        <f>(C144/(1-C126))</f>
        <v>0</v>
      </c>
      <c r="D146" s="67"/>
      <c r="E146" s="67"/>
      <c r="F146" s="67"/>
      <c r="G146" s="67"/>
      <c r="H146" s="68"/>
      <c r="I146" s="77"/>
    </row>
    <row r="147" spans="1:9">
      <c r="A147" s="72"/>
      <c r="B147" s="73"/>
      <c r="C147" s="74"/>
      <c r="D147" s="73"/>
      <c r="E147" s="73"/>
      <c r="F147" s="73"/>
      <c r="G147" s="73"/>
      <c r="H147" s="73"/>
      <c r="I147" s="75"/>
    </row>
    <row r="148" spans="1:9" ht="16" thickBot="1">
      <c r="A148" s="80"/>
      <c r="B148" s="81" t="s">
        <v>136</v>
      </c>
      <c r="C148" s="82">
        <f>C146-C144</f>
        <v>0</v>
      </c>
      <c r="D148" s="67"/>
      <c r="E148" s="67"/>
      <c r="F148" s="67"/>
      <c r="G148" s="67"/>
      <c r="H148" s="68"/>
      <c r="I148" s="69"/>
    </row>
  </sheetData>
  <mergeCells count="32">
    <mergeCell ref="A137:B137"/>
    <mergeCell ref="A139:B139"/>
    <mergeCell ref="A101:B101"/>
    <mergeCell ref="A104:C104"/>
    <mergeCell ref="A111:B111"/>
    <mergeCell ref="A114:D114"/>
    <mergeCell ref="A126:B126"/>
    <mergeCell ref="A129:C129"/>
    <mergeCell ref="A96:C96"/>
    <mergeCell ref="A43:C43"/>
    <mergeCell ref="A50:B50"/>
    <mergeCell ref="A53:C53"/>
    <mergeCell ref="A59:B59"/>
    <mergeCell ref="A62:D62"/>
    <mergeCell ref="A71:B71"/>
    <mergeCell ref="A74:D74"/>
    <mergeCell ref="A77:D77"/>
    <mergeCell ref="A86:B86"/>
    <mergeCell ref="A89:C89"/>
    <mergeCell ref="A93:B93"/>
    <mergeCell ref="A40:B40"/>
    <mergeCell ref="A1:D1"/>
    <mergeCell ref="A2:D2"/>
    <mergeCell ref="A3:D3"/>
    <mergeCell ref="A4:D4"/>
    <mergeCell ref="A5:C5"/>
    <mergeCell ref="A6:C6"/>
    <mergeCell ref="A16:B16"/>
    <mergeCell ref="A19:D19"/>
    <mergeCell ref="A21:D21"/>
    <mergeCell ref="A26:B26"/>
    <mergeCell ref="A29:D29"/>
  </mergeCells>
  <pageMargins left="0.511811024" right="0.511811024" top="0.78740157499999996" bottom="0.78740157499999996" header="0.31496062000000002" footer="0.31496062000000002"/>
  <pageSetup paperSize="9" scale="75" orientation="portrait" r:id="rId1"/>
  <rowBreaks count="2" manualBreakCount="2">
    <brk id="52" max="16383" man="1"/>
    <brk id="112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48"/>
  <sheetViews>
    <sheetView showGridLines="0" view="pageBreakPreview" topLeftCell="A34" zoomScale="90" zoomScaleNormal="100" zoomScaleSheetLayoutView="90" workbookViewId="0">
      <selection activeCell="C57" sqref="C57"/>
    </sheetView>
  </sheetViews>
  <sheetFormatPr defaultColWidth="9.1796875" defaultRowHeight="15.5"/>
  <cols>
    <col min="1" max="1" width="9.1796875" style="35"/>
    <col min="2" max="2" width="72.1796875" style="35" customWidth="1"/>
    <col min="3" max="3" width="18" style="35" customWidth="1"/>
    <col min="4" max="4" width="16.7265625" style="35" customWidth="1"/>
    <col min="5" max="5" width="12.7265625" style="35" customWidth="1"/>
    <col min="6" max="6" width="12" style="35" customWidth="1"/>
    <col min="7" max="7" width="15.1796875" style="35" customWidth="1"/>
    <col min="8" max="16384" width="9.1796875" style="35"/>
  </cols>
  <sheetData>
    <row r="1" spans="1:4" ht="23">
      <c r="A1" s="571" t="s">
        <v>39</v>
      </c>
      <c r="B1" s="571"/>
      <c r="C1" s="571"/>
      <c r="D1" s="571"/>
    </row>
    <row r="2" spans="1:4" ht="48.65" customHeight="1">
      <c r="A2" s="572" t="s">
        <v>40</v>
      </c>
      <c r="B2" s="572"/>
      <c r="C2" s="572"/>
      <c r="D2" s="572"/>
    </row>
    <row r="3" spans="1:4">
      <c r="A3" s="573" t="s">
        <v>41</v>
      </c>
      <c r="B3" s="573"/>
      <c r="C3" s="573"/>
      <c r="D3" s="573"/>
    </row>
    <row r="4" spans="1:4">
      <c r="A4" s="570" t="s">
        <v>256</v>
      </c>
      <c r="B4" s="570"/>
      <c r="C4" s="570"/>
      <c r="D4" s="570"/>
    </row>
    <row r="5" spans="1:4">
      <c r="A5" s="570" t="s">
        <v>238</v>
      </c>
      <c r="B5" s="570"/>
      <c r="C5" s="570"/>
    </row>
    <row r="6" spans="1:4">
      <c r="A6" s="569" t="s">
        <v>42</v>
      </c>
      <c r="B6" s="569"/>
      <c r="C6" s="569"/>
    </row>
    <row r="7" spans="1:4" ht="16" thickBot="1"/>
    <row r="8" spans="1:4" ht="16" thickBot="1">
      <c r="A8" s="36">
        <v>1</v>
      </c>
      <c r="B8" s="37" t="s">
        <v>43</v>
      </c>
      <c r="C8" s="37" t="s">
        <v>44</v>
      </c>
    </row>
    <row r="9" spans="1:4" ht="16" thickBot="1">
      <c r="A9" s="38" t="s">
        <v>45</v>
      </c>
      <c r="B9" s="39" t="s">
        <v>46</v>
      </c>
      <c r="C9" s="40">
        <v>1239</v>
      </c>
    </row>
    <row r="10" spans="1:4" ht="16" thickBot="1">
      <c r="A10" s="38" t="s">
        <v>47</v>
      </c>
      <c r="B10" s="39" t="s">
        <v>48</v>
      </c>
      <c r="C10" s="40"/>
    </row>
    <row r="11" spans="1:4" ht="16" thickBot="1">
      <c r="A11" s="38" t="s">
        <v>49</v>
      </c>
      <c r="B11" s="39" t="s">
        <v>50</v>
      </c>
      <c r="C11" s="40"/>
    </row>
    <row r="12" spans="1:4" ht="16" thickBot="1">
      <c r="A12" s="38" t="s">
        <v>51</v>
      </c>
      <c r="B12" s="39" t="s">
        <v>52</v>
      </c>
      <c r="C12" s="40"/>
    </row>
    <row r="13" spans="1:4" ht="16" thickBot="1">
      <c r="A13" s="38" t="s">
        <v>53</v>
      </c>
      <c r="B13" s="39" t="s">
        <v>54</v>
      </c>
      <c r="C13" s="40"/>
    </row>
    <row r="14" spans="1:4" ht="16" thickBot="1">
      <c r="A14" s="38"/>
      <c r="B14" s="39"/>
      <c r="C14" s="40"/>
    </row>
    <row r="15" spans="1:4" ht="16" thickBot="1">
      <c r="A15" s="38" t="s">
        <v>55</v>
      </c>
      <c r="B15" s="39" t="s">
        <v>56</v>
      </c>
      <c r="C15" s="40"/>
    </row>
    <row r="16" spans="1:4" ht="16" thickBot="1">
      <c r="A16" s="574" t="s">
        <v>57</v>
      </c>
      <c r="B16" s="575"/>
      <c r="C16" s="40">
        <f>SUM(C9:C15)</f>
        <v>1239</v>
      </c>
    </row>
    <row r="19" spans="1:4">
      <c r="A19" s="569" t="s">
        <v>58</v>
      </c>
      <c r="B19" s="569"/>
      <c r="C19" s="569"/>
      <c r="D19" s="569"/>
    </row>
    <row r="20" spans="1:4">
      <c r="A20" s="41"/>
    </row>
    <row r="21" spans="1:4">
      <c r="A21" s="576" t="s">
        <v>59</v>
      </c>
      <c r="B21" s="576"/>
      <c r="C21" s="576"/>
      <c r="D21" s="576"/>
    </row>
    <row r="22" spans="1:4" ht="16" thickBot="1"/>
    <row r="23" spans="1:4" ht="16" thickBot="1">
      <c r="A23" s="36" t="s">
        <v>60</v>
      </c>
      <c r="B23" s="37" t="s">
        <v>61</v>
      </c>
      <c r="C23" s="37" t="s">
        <v>62</v>
      </c>
      <c r="D23" s="37" t="s">
        <v>44</v>
      </c>
    </row>
    <row r="24" spans="1:4" ht="16" thickBot="1">
      <c r="A24" s="38" t="s">
        <v>45</v>
      </c>
      <c r="B24" s="39" t="s">
        <v>63</v>
      </c>
      <c r="C24" s="42">
        <v>8.3299999999999999E-2</v>
      </c>
      <c r="D24" s="43">
        <f>C24*C16</f>
        <v>103.20869999999999</v>
      </c>
    </row>
    <row r="25" spans="1:4" ht="16" thickBot="1">
      <c r="A25" s="38" t="s">
        <v>47</v>
      </c>
      <c r="B25" s="39" t="s">
        <v>64</v>
      </c>
      <c r="C25" s="42">
        <v>0.1111</v>
      </c>
      <c r="D25" s="44">
        <f>C25*C16</f>
        <v>137.65290000000002</v>
      </c>
    </row>
    <row r="26" spans="1:4" ht="16" thickBot="1">
      <c r="A26" s="574" t="s">
        <v>57</v>
      </c>
      <c r="B26" s="575"/>
      <c r="C26" s="42"/>
      <c r="D26" s="45">
        <f>SUM(D24:D25)</f>
        <v>240.86160000000001</v>
      </c>
    </row>
    <row r="29" spans="1:4" ht="32.25" customHeight="1">
      <c r="A29" s="577" t="s">
        <v>65</v>
      </c>
      <c r="B29" s="577"/>
      <c r="C29" s="577"/>
      <c r="D29" s="577"/>
    </row>
    <row r="30" spans="1:4" ht="16" thickBot="1"/>
    <row r="31" spans="1:4" ht="16" thickBot="1">
      <c r="A31" s="36" t="s">
        <v>66</v>
      </c>
      <c r="B31" s="37" t="s">
        <v>67</v>
      </c>
      <c r="C31" s="37" t="s">
        <v>62</v>
      </c>
      <c r="D31" s="37" t="s">
        <v>44</v>
      </c>
    </row>
    <row r="32" spans="1:4" ht="16" thickBot="1">
      <c r="A32" s="38" t="s">
        <v>45</v>
      </c>
      <c r="B32" s="39" t="s">
        <v>68</v>
      </c>
      <c r="C32" s="42">
        <v>0.2</v>
      </c>
      <c r="D32" s="46">
        <f>C32*(C16+D26+C101)</f>
        <v>301.50073800000001</v>
      </c>
    </row>
    <row r="33" spans="1:4" ht="16" thickBot="1">
      <c r="A33" s="38" t="s">
        <v>47</v>
      </c>
      <c r="B33" s="39" t="s">
        <v>69</v>
      </c>
      <c r="C33" s="42">
        <v>2.5000000000000001E-2</v>
      </c>
      <c r="D33" s="46">
        <f>C33*(C16+D26+C101)</f>
        <v>37.687592250000002</v>
      </c>
    </row>
    <row r="34" spans="1:4" ht="16" thickBot="1">
      <c r="A34" s="38" t="s">
        <v>49</v>
      </c>
      <c r="B34" s="39" t="s">
        <v>70</v>
      </c>
      <c r="C34" s="47">
        <v>0.03</v>
      </c>
      <c r="D34" s="46">
        <f>C34*(C16+D26+C101)</f>
        <v>45.225110700000002</v>
      </c>
    </row>
    <row r="35" spans="1:4" ht="16" thickBot="1">
      <c r="A35" s="38" t="s">
        <v>51</v>
      </c>
      <c r="B35" s="39" t="s">
        <v>71</v>
      </c>
      <c r="C35" s="42">
        <v>1.4999999999999999E-2</v>
      </c>
      <c r="D35" s="46">
        <f>C35*(C16+D26+C101)</f>
        <v>22.612555350000001</v>
      </c>
    </row>
    <row r="36" spans="1:4" ht="16" thickBot="1">
      <c r="A36" s="38" t="s">
        <v>53</v>
      </c>
      <c r="B36" s="39" t="s">
        <v>72</v>
      </c>
      <c r="C36" s="42">
        <v>0.01</v>
      </c>
      <c r="D36" s="46">
        <f>C36*(C16+D26+C101)</f>
        <v>15.075036900000001</v>
      </c>
    </row>
    <row r="37" spans="1:4" ht="16" thickBot="1">
      <c r="A37" s="38" t="s">
        <v>73</v>
      </c>
      <c r="B37" s="39" t="s">
        <v>74</v>
      </c>
      <c r="C37" s="42">
        <v>6.0000000000000001E-3</v>
      </c>
      <c r="D37" s="46">
        <f>C37*(C16+D26+C101)</f>
        <v>9.0450221400000004</v>
      </c>
    </row>
    <row r="38" spans="1:4" ht="16" thickBot="1">
      <c r="A38" s="38" t="s">
        <v>55</v>
      </c>
      <c r="B38" s="39" t="s">
        <v>75</v>
      </c>
      <c r="C38" s="42">
        <v>2E-3</v>
      </c>
      <c r="D38" s="46">
        <f>C38*(C16+D26+C101)</f>
        <v>3.0150073800000001</v>
      </c>
    </row>
    <row r="39" spans="1:4" ht="16" thickBot="1">
      <c r="A39" s="38" t="s">
        <v>76</v>
      </c>
      <c r="B39" s="39" t="s">
        <v>77</v>
      </c>
      <c r="C39" s="42">
        <v>0.08</v>
      </c>
      <c r="D39" s="46">
        <f>C39*(C16+D26+C101)</f>
        <v>120.60029520000001</v>
      </c>
    </row>
    <row r="40" spans="1:4" ht="16" thickBot="1">
      <c r="A40" s="574" t="s">
        <v>78</v>
      </c>
      <c r="B40" s="575"/>
      <c r="C40" s="48">
        <f>SUM(C32:C39)</f>
        <v>0.36800000000000005</v>
      </c>
      <c r="D40" s="49">
        <f>SUM(D32:D39)</f>
        <v>554.76135792000002</v>
      </c>
    </row>
    <row r="43" spans="1:4">
      <c r="A43" s="576" t="s">
        <v>79</v>
      </c>
      <c r="B43" s="576"/>
      <c r="C43" s="576"/>
    </row>
    <row r="44" spans="1:4" ht="16" thickBot="1"/>
    <row r="45" spans="1:4" ht="16" thickBot="1">
      <c r="A45" s="36" t="s">
        <v>80</v>
      </c>
      <c r="B45" s="37" t="s">
        <v>81</v>
      </c>
      <c r="C45" s="37" t="s">
        <v>44</v>
      </c>
    </row>
    <row r="46" spans="1:4" ht="16" thickBot="1">
      <c r="A46" s="38" t="s">
        <v>45</v>
      </c>
      <c r="B46" s="39" t="s">
        <v>82</v>
      </c>
      <c r="C46" s="40">
        <f>(4.05*2*22)-(C9*6%)</f>
        <v>103.85999999999999</v>
      </c>
    </row>
    <row r="47" spans="1:4" ht="16" thickBot="1">
      <c r="A47" s="38" t="s">
        <v>47</v>
      </c>
      <c r="B47" s="39" t="s">
        <v>83</v>
      </c>
      <c r="C47" s="40">
        <f>(18*22)*0.9</f>
        <v>356.40000000000003</v>
      </c>
    </row>
    <row r="48" spans="1:4" ht="16" thickBot="1">
      <c r="A48" s="38" t="s">
        <v>49</v>
      </c>
      <c r="B48" s="39" t="s">
        <v>84</v>
      </c>
      <c r="C48" s="40">
        <v>13</v>
      </c>
    </row>
    <row r="49" spans="1:4" ht="16" thickBot="1">
      <c r="A49" s="38" t="s">
        <v>51</v>
      </c>
      <c r="B49" s="39" t="s">
        <v>56</v>
      </c>
      <c r="C49" s="40"/>
    </row>
    <row r="50" spans="1:4" ht="16" thickBot="1">
      <c r="A50" s="574" t="s">
        <v>57</v>
      </c>
      <c r="B50" s="575"/>
      <c r="C50" s="58">
        <f>SUM(C46:C49)</f>
        <v>473.26</v>
      </c>
    </row>
    <row r="53" spans="1:4">
      <c r="A53" s="576" t="s">
        <v>85</v>
      </c>
      <c r="B53" s="576"/>
      <c r="C53" s="576"/>
    </row>
    <row r="54" spans="1:4" ht="16" thickBot="1"/>
    <row r="55" spans="1:4" ht="16" thickBot="1">
      <c r="A55" s="36">
        <v>2</v>
      </c>
      <c r="B55" s="37" t="s">
        <v>86</v>
      </c>
      <c r="C55" s="37" t="s">
        <v>44</v>
      </c>
    </row>
    <row r="56" spans="1:4" ht="16" thickBot="1">
      <c r="A56" s="38" t="s">
        <v>60</v>
      </c>
      <c r="B56" s="39" t="s">
        <v>61</v>
      </c>
      <c r="C56" s="46">
        <f>D26</f>
        <v>240.86160000000001</v>
      </c>
    </row>
    <row r="57" spans="1:4" ht="16" thickBot="1">
      <c r="A57" s="38" t="s">
        <v>66</v>
      </c>
      <c r="B57" s="39" t="s">
        <v>67</v>
      </c>
      <c r="C57" s="46">
        <f>D40</f>
        <v>554.76135792000002</v>
      </c>
    </row>
    <row r="58" spans="1:4" ht="16" thickBot="1">
      <c r="A58" s="38" t="s">
        <v>80</v>
      </c>
      <c r="B58" s="39" t="s">
        <v>81</v>
      </c>
      <c r="C58" s="46">
        <f>C50</f>
        <v>473.26</v>
      </c>
    </row>
    <row r="59" spans="1:4" ht="16" thickBot="1">
      <c r="A59" s="574" t="s">
        <v>57</v>
      </c>
      <c r="B59" s="575"/>
      <c r="C59" s="49">
        <f>SUM(C56:C58)</f>
        <v>1268.8829579200001</v>
      </c>
    </row>
    <row r="60" spans="1:4">
      <c r="A60" s="50"/>
    </row>
    <row r="62" spans="1:4">
      <c r="A62" s="569" t="s">
        <v>87</v>
      </c>
      <c r="B62" s="569"/>
      <c r="C62" s="569"/>
      <c r="D62" s="569"/>
    </row>
    <row r="63" spans="1:4" ht="16" thickBot="1"/>
    <row r="64" spans="1:4" ht="16" thickBot="1">
      <c r="A64" s="36">
        <v>3</v>
      </c>
      <c r="B64" s="37" t="s">
        <v>88</v>
      </c>
      <c r="C64" s="37" t="s">
        <v>62</v>
      </c>
      <c r="D64" s="37" t="s">
        <v>44</v>
      </c>
    </row>
    <row r="65" spans="1:4" ht="16" thickBot="1">
      <c r="A65" s="38" t="s">
        <v>45</v>
      </c>
      <c r="B65" s="51" t="s">
        <v>89</v>
      </c>
      <c r="C65" s="52">
        <v>4.1700000000000001E-3</v>
      </c>
      <c r="D65" s="53">
        <f>C65*C16</f>
        <v>5.1666300000000005</v>
      </c>
    </row>
    <row r="66" spans="1:4" ht="16" thickBot="1">
      <c r="A66" s="38" t="s">
        <v>47</v>
      </c>
      <c r="B66" s="51" t="s">
        <v>90</v>
      </c>
      <c r="C66" s="52">
        <v>3.3E-4</v>
      </c>
      <c r="D66" s="54">
        <f>C66*C16</f>
        <v>0.40887000000000001</v>
      </c>
    </row>
    <row r="67" spans="1:4" ht="16" thickBot="1">
      <c r="A67" s="38" t="s">
        <v>49</v>
      </c>
      <c r="B67" s="51" t="s">
        <v>91</v>
      </c>
      <c r="C67" s="52">
        <v>1.6000000000000001E-4</v>
      </c>
      <c r="D67" s="53">
        <f>C67*C16</f>
        <v>0.19824000000000003</v>
      </c>
    </row>
    <row r="68" spans="1:4" ht="16" thickBot="1">
      <c r="A68" s="38" t="s">
        <v>51</v>
      </c>
      <c r="B68" s="51" t="s">
        <v>92</v>
      </c>
      <c r="C68" s="52">
        <v>1.9400000000000001E-2</v>
      </c>
      <c r="D68" s="54">
        <f>C68*C16</f>
        <v>24.0366</v>
      </c>
    </row>
    <row r="69" spans="1:4" ht="16" thickBot="1">
      <c r="A69" s="38" t="s">
        <v>53</v>
      </c>
      <c r="B69" s="51" t="s">
        <v>93</v>
      </c>
      <c r="C69" s="52">
        <f>C40*C68</f>
        <v>7.1392000000000009E-3</v>
      </c>
      <c r="D69" s="53">
        <f>C69*C16</f>
        <v>8.8454688000000008</v>
      </c>
    </row>
    <row r="70" spans="1:4" ht="16" thickBot="1">
      <c r="A70" s="38" t="s">
        <v>73</v>
      </c>
      <c r="B70" s="51" t="s">
        <v>94</v>
      </c>
      <c r="C70" s="52">
        <v>3.2000000000000001E-2</v>
      </c>
      <c r="D70" s="53">
        <f>C70*C16</f>
        <v>39.648000000000003</v>
      </c>
    </row>
    <row r="71" spans="1:4" ht="16" thickBot="1">
      <c r="A71" s="574" t="s">
        <v>57</v>
      </c>
      <c r="B71" s="575"/>
      <c r="C71" s="55"/>
      <c r="D71" s="145">
        <f>SUM(D65:D70)</f>
        <v>78.303808800000013</v>
      </c>
    </row>
    <row r="74" spans="1:4">
      <c r="A74" s="569" t="s">
        <v>95</v>
      </c>
      <c r="B74" s="569"/>
      <c r="C74" s="569"/>
      <c r="D74" s="569"/>
    </row>
    <row r="77" spans="1:4">
      <c r="A77" s="569" t="s">
        <v>96</v>
      </c>
      <c r="B77" s="569"/>
      <c r="C77" s="569"/>
      <c r="D77" s="569"/>
    </row>
    <row r="78" spans="1:4" ht="16" thickBot="1">
      <c r="A78" s="41"/>
    </row>
    <row r="79" spans="1:4" ht="16" thickBot="1">
      <c r="A79" s="36" t="s">
        <v>97</v>
      </c>
      <c r="B79" s="37" t="s">
        <v>98</v>
      </c>
      <c r="C79" s="37" t="s">
        <v>62</v>
      </c>
      <c r="D79" s="37" t="s">
        <v>44</v>
      </c>
    </row>
    <row r="80" spans="1:4" ht="16" thickBot="1">
      <c r="A80" s="38" t="s">
        <v>45</v>
      </c>
      <c r="B80" s="39" t="s">
        <v>99</v>
      </c>
      <c r="C80" s="52">
        <v>9.2599999999999991E-3</v>
      </c>
      <c r="D80" s="53">
        <f>C80*C16</f>
        <v>11.473139999999999</v>
      </c>
    </row>
    <row r="81" spans="1:4" ht="16" thickBot="1">
      <c r="A81" s="38" t="s">
        <v>47</v>
      </c>
      <c r="B81" s="39" t="s">
        <v>98</v>
      </c>
      <c r="C81" s="52">
        <v>8.3300000000000006E-3</v>
      </c>
      <c r="D81" s="54">
        <f>C81*C16</f>
        <v>10.320870000000001</v>
      </c>
    </row>
    <row r="82" spans="1:4" ht="16" thickBot="1">
      <c r="A82" s="38" t="s">
        <v>49</v>
      </c>
      <c r="B82" s="39" t="s">
        <v>100</v>
      </c>
      <c r="C82" s="52">
        <v>2.7999999999999998E-4</v>
      </c>
      <c r="D82" s="53">
        <f>C82*C16</f>
        <v>0.34691999999999995</v>
      </c>
    </row>
    <row r="83" spans="1:4" ht="16" thickBot="1">
      <c r="A83" s="38" t="s">
        <v>51</v>
      </c>
      <c r="B83" s="39" t="s">
        <v>101</v>
      </c>
      <c r="C83" s="52">
        <v>3.3300000000000001E-3</v>
      </c>
      <c r="D83" s="54">
        <f>C83*C16</f>
        <v>4.1258699999999999</v>
      </c>
    </row>
    <row r="84" spans="1:4" ht="16" thickBot="1">
      <c r="A84" s="38" t="s">
        <v>53</v>
      </c>
      <c r="B84" s="39" t="s">
        <v>102</v>
      </c>
      <c r="C84" s="52">
        <v>1.1100000000000001E-3</v>
      </c>
      <c r="D84" s="53">
        <f>C84*C16</f>
        <v>1.3752900000000001</v>
      </c>
    </row>
    <row r="85" spans="1:4" ht="16" thickBot="1">
      <c r="A85" s="38" t="s">
        <v>73</v>
      </c>
      <c r="B85" s="39" t="s">
        <v>56</v>
      </c>
      <c r="C85" s="52"/>
      <c r="D85" s="53">
        <f>C85*C16</f>
        <v>0</v>
      </c>
    </row>
    <row r="86" spans="1:4" ht="16" thickBot="1">
      <c r="A86" s="574" t="s">
        <v>78</v>
      </c>
      <c r="B86" s="575"/>
      <c r="C86" s="55">
        <f>SUM(C80:C85)</f>
        <v>2.231E-2</v>
      </c>
      <c r="D86" s="144">
        <f>SUM(D80:D85)</f>
        <v>27.64209</v>
      </c>
    </row>
    <row r="89" spans="1:4">
      <c r="A89" s="576" t="s">
        <v>103</v>
      </c>
      <c r="B89" s="576"/>
      <c r="C89" s="576"/>
    </row>
    <row r="90" spans="1:4" ht="16" thickBot="1">
      <c r="A90" s="41"/>
    </row>
    <row r="91" spans="1:4" ht="16" thickBot="1">
      <c r="A91" s="36" t="s">
        <v>104</v>
      </c>
      <c r="B91" s="37" t="s">
        <v>105</v>
      </c>
      <c r="C91" s="37" t="s">
        <v>44</v>
      </c>
    </row>
    <row r="92" spans="1:4" ht="16" thickBot="1">
      <c r="A92" s="38" t="s">
        <v>45</v>
      </c>
      <c r="B92" s="39" t="s">
        <v>106</v>
      </c>
      <c r="C92" s="40">
        <v>0</v>
      </c>
    </row>
    <row r="93" spans="1:4" ht="16" thickBot="1">
      <c r="A93" s="574" t="s">
        <v>57</v>
      </c>
      <c r="B93" s="575"/>
      <c r="C93" s="56"/>
    </row>
    <row r="96" spans="1:4">
      <c r="A96" s="576" t="s">
        <v>107</v>
      </c>
      <c r="B96" s="576"/>
      <c r="C96" s="576"/>
    </row>
    <row r="97" spans="1:6" ht="16" thickBot="1">
      <c r="A97" s="41"/>
    </row>
    <row r="98" spans="1:6" ht="16" thickBot="1">
      <c r="A98" s="36">
        <v>4</v>
      </c>
      <c r="B98" s="37" t="s">
        <v>108</v>
      </c>
      <c r="C98" s="37" t="s">
        <v>44</v>
      </c>
    </row>
    <row r="99" spans="1:6" ht="16" thickBot="1">
      <c r="A99" s="38" t="s">
        <v>97</v>
      </c>
      <c r="B99" s="39" t="s">
        <v>98</v>
      </c>
      <c r="C99" s="40">
        <f>D86</f>
        <v>27.64209</v>
      </c>
    </row>
    <row r="100" spans="1:6" ht="16" thickBot="1">
      <c r="A100" s="38" t="s">
        <v>104</v>
      </c>
      <c r="B100" s="39" t="s">
        <v>105</v>
      </c>
      <c r="C100" s="40">
        <v>0</v>
      </c>
    </row>
    <row r="101" spans="1:6" ht="16" thickBot="1">
      <c r="A101" s="574" t="s">
        <v>57</v>
      </c>
      <c r="B101" s="575"/>
      <c r="C101" s="40">
        <f>SUM(C99:C100)</f>
        <v>27.64209</v>
      </c>
    </row>
    <row r="104" spans="1:6">
      <c r="A104" s="569" t="s">
        <v>109</v>
      </c>
      <c r="B104" s="569"/>
      <c r="C104" s="569"/>
    </row>
    <row r="105" spans="1:6" ht="16" thickBot="1"/>
    <row r="106" spans="1:6" ht="16" thickBot="1">
      <c r="A106" s="36">
        <v>5</v>
      </c>
      <c r="B106" s="57" t="s">
        <v>110</v>
      </c>
      <c r="C106" s="37" t="s">
        <v>44</v>
      </c>
      <c r="F106" s="165">
        <f>ASG!F106</f>
        <v>0</v>
      </c>
    </row>
    <row r="107" spans="1:6" ht="16" thickBot="1">
      <c r="A107" s="38" t="s">
        <v>45</v>
      </c>
      <c r="B107" s="39" t="s">
        <v>111</v>
      </c>
      <c r="C107" s="146">
        <f>(F107)*(1-$F$106)</f>
        <v>35</v>
      </c>
      <c r="F107" s="164">
        <v>35</v>
      </c>
    </row>
    <row r="108" spans="1:6" ht="16" thickBot="1">
      <c r="A108" s="38" t="s">
        <v>47</v>
      </c>
      <c r="B108" s="39" t="s">
        <v>112</v>
      </c>
      <c r="C108" s="146">
        <f>(F108)*(1-$F$106)</f>
        <v>0</v>
      </c>
      <c r="F108" s="164">
        <v>0</v>
      </c>
    </row>
    <row r="109" spans="1:6" ht="16" thickBot="1">
      <c r="A109" s="38" t="s">
        <v>49</v>
      </c>
      <c r="B109" s="39" t="s">
        <v>113</v>
      </c>
      <c r="C109" s="146">
        <f>(F109)*(1-$F$106)</f>
        <v>0</v>
      </c>
      <c r="F109" s="164">
        <v>0</v>
      </c>
    </row>
    <row r="110" spans="1:6" ht="16" thickBot="1">
      <c r="A110" s="38" t="s">
        <v>51</v>
      </c>
      <c r="B110" s="39" t="s">
        <v>114</v>
      </c>
      <c r="C110" s="146">
        <f>(F110)*(1-$F$106)</f>
        <v>90.11</v>
      </c>
      <c r="F110" s="164">
        <v>90.11</v>
      </c>
    </row>
    <row r="111" spans="1:6" ht="16" thickBot="1">
      <c r="A111" s="574" t="s">
        <v>78</v>
      </c>
      <c r="B111" s="575"/>
      <c r="C111" s="58">
        <f>SUM(C107:C110)</f>
        <v>125.11</v>
      </c>
    </row>
    <row r="114" spans="1:4">
      <c r="A114" s="569" t="s">
        <v>115</v>
      </c>
      <c r="B114" s="569"/>
      <c r="C114" s="569"/>
      <c r="D114" s="569"/>
    </row>
    <row r="115" spans="1:4" ht="16" thickBot="1"/>
    <row r="116" spans="1:4" ht="16" thickBot="1">
      <c r="A116" s="36">
        <v>6</v>
      </c>
      <c r="B116" s="57" t="s">
        <v>116</v>
      </c>
      <c r="C116" s="37" t="s">
        <v>62</v>
      </c>
      <c r="D116" s="37" t="s">
        <v>44</v>
      </c>
    </row>
    <row r="117" spans="1:4" ht="16" thickBot="1">
      <c r="A117" s="38" t="s">
        <v>45</v>
      </c>
      <c r="B117" s="39" t="s">
        <v>117</v>
      </c>
      <c r="C117" s="147">
        <f>ASG!$C$117</f>
        <v>0.03</v>
      </c>
      <c r="D117" s="40">
        <f>(C137)*C117</f>
        <v>82.168165701599989</v>
      </c>
    </row>
    <row r="118" spans="1:4" ht="16" thickBot="1">
      <c r="A118" s="38" t="s">
        <v>47</v>
      </c>
      <c r="B118" s="39" t="s">
        <v>118</v>
      </c>
      <c r="C118" s="147">
        <f>ASG!$C$118</f>
        <v>6.7900000000000002E-2</v>
      </c>
      <c r="D118" s="40">
        <f>(C137+D117)*C118</f>
        <v>191.55316682242665</v>
      </c>
    </row>
    <row r="119" spans="1:4" ht="16" thickBot="1">
      <c r="A119" s="38"/>
      <c r="B119" s="59" t="s">
        <v>119</v>
      </c>
      <c r="C119" s="52">
        <f>SUM(C117:C118)</f>
        <v>9.7900000000000001E-2</v>
      </c>
      <c r="D119" s="40">
        <f>SUM(D117:D118)</f>
        <v>273.72133252402665</v>
      </c>
    </row>
    <row r="120" spans="1:4" ht="16" thickBot="1">
      <c r="A120" s="38" t="s">
        <v>49</v>
      </c>
      <c r="B120" s="39" t="s">
        <v>120</v>
      </c>
      <c r="C120" s="150"/>
      <c r="D120" s="150"/>
    </row>
    <row r="121" spans="1:4" ht="16" thickBot="1">
      <c r="A121" s="38"/>
      <c r="B121" s="39" t="s">
        <v>121</v>
      </c>
      <c r="C121" s="52"/>
      <c r="D121" s="149"/>
    </row>
    <row r="122" spans="1:4" ht="16" thickBot="1">
      <c r="A122" s="38"/>
      <c r="B122" s="39" t="s">
        <v>122</v>
      </c>
      <c r="C122" s="52">
        <v>1.6500000000000001E-2</v>
      </c>
      <c r="D122" s="40">
        <f>$C$139*C122</f>
        <v>57.969615000000005</v>
      </c>
    </row>
    <row r="123" spans="1:4" ht="16" thickBot="1">
      <c r="A123" s="38"/>
      <c r="B123" s="39" t="s">
        <v>123</v>
      </c>
      <c r="C123" s="52">
        <v>7.5999999999999998E-2</v>
      </c>
      <c r="D123" s="40">
        <f>$C$139*C123</f>
        <v>267.01155999999997</v>
      </c>
    </row>
    <row r="124" spans="1:4" ht="16" thickBot="1">
      <c r="A124" s="38"/>
      <c r="B124" s="39" t="s">
        <v>124</v>
      </c>
      <c r="C124" s="55"/>
      <c r="D124" s="40"/>
    </row>
    <row r="125" spans="1:4" ht="16" thickBot="1">
      <c r="A125" s="38"/>
      <c r="B125" s="39" t="s">
        <v>236</v>
      </c>
      <c r="C125" s="55">
        <v>0.05</v>
      </c>
      <c r="D125" s="40">
        <f>$C$139*C125</f>
        <v>175.66550000000001</v>
      </c>
    </row>
    <row r="126" spans="1:4" ht="16" thickBot="1">
      <c r="A126" s="574" t="s">
        <v>78</v>
      </c>
      <c r="B126" s="575"/>
      <c r="C126" s="60">
        <f>C122+C123+C125</f>
        <v>0.14250000000000002</v>
      </c>
      <c r="D126" s="148">
        <f>(C137+D117+D118)/(1-C126)-(C137+D117+D118)</f>
        <v>500.64615389769551</v>
      </c>
    </row>
    <row r="129" spans="1:9">
      <c r="A129" s="569" t="s">
        <v>125</v>
      </c>
      <c r="B129" s="569"/>
      <c r="C129" s="569"/>
    </row>
    <row r="130" spans="1:9" ht="16" thickBot="1"/>
    <row r="131" spans="1:9" ht="16" thickBot="1">
      <c r="A131" s="36"/>
      <c r="B131" s="37" t="s">
        <v>126</v>
      </c>
      <c r="C131" s="37" t="s">
        <v>44</v>
      </c>
    </row>
    <row r="132" spans="1:9" ht="16" thickBot="1">
      <c r="A132" s="61" t="s">
        <v>45</v>
      </c>
      <c r="B132" s="39" t="s">
        <v>42</v>
      </c>
      <c r="C132" s="62">
        <f>C16</f>
        <v>1239</v>
      </c>
    </row>
    <row r="133" spans="1:9" ht="16" thickBot="1">
      <c r="A133" s="61" t="s">
        <v>47</v>
      </c>
      <c r="B133" s="39" t="s">
        <v>58</v>
      </c>
      <c r="C133" s="62">
        <f>C59</f>
        <v>1268.8829579200001</v>
      </c>
    </row>
    <row r="134" spans="1:9" ht="16" thickBot="1">
      <c r="A134" s="61" t="s">
        <v>49</v>
      </c>
      <c r="B134" s="39" t="s">
        <v>87</v>
      </c>
      <c r="C134" s="62">
        <f>D71</f>
        <v>78.303808800000013</v>
      </c>
    </row>
    <row r="135" spans="1:9" ht="16" thickBot="1">
      <c r="A135" s="61" t="s">
        <v>51</v>
      </c>
      <c r="B135" s="39" t="s">
        <v>95</v>
      </c>
      <c r="C135" s="62">
        <f>C101</f>
        <v>27.64209</v>
      </c>
    </row>
    <row r="136" spans="1:9" ht="16" thickBot="1">
      <c r="A136" s="61" t="s">
        <v>53</v>
      </c>
      <c r="B136" s="39" t="s">
        <v>109</v>
      </c>
      <c r="C136" s="62">
        <f>C111</f>
        <v>125.11</v>
      </c>
    </row>
    <row r="137" spans="1:9" ht="16" thickBot="1">
      <c r="A137" s="574" t="s">
        <v>127</v>
      </c>
      <c r="B137" s="575"/>
      <c r="C137" s="62">
        <f>SUM(C132:C136)</f>
        <v>2738.9388567199999</v>
      </c>
    </row>
    <row r="138" spans="1:9" ht="16" thickBot="1">
      <c r="A138" s="61" t="s">
        <v>73</v>
      </c>
      <c r="B138" s="39" t="s">
        <v>128</v>
      </c>
      <c r="C138" s="62">
        <f>D119+D126</f>
        <v>774.36748642172211</v>
      </c>
    </row>
    <row r="139" spans="1:9" ht="16" thickBot="1">
      <c r="A139" s="574" t="s">
        <v>129</v>
      </c>
      <c r="B139" s="575"/>
      <c r="C139" s="63">
        <f>ROUND(SUM(C137:C138),2)</f>
        <v>3513.31</v>
      </c>
    </row>
    <row r="140" spans="1:9" ht="16" thickBot="1"/>
    <row r="141" spans="1:9">
      <c r="A141" s="64" t="s">
        <v>130</v>
      </c>
      <c r="B141" s="65" t="s">
        <v>131</v>
      </c>
      <c r="C141" s="66">
        <f>C126</f>
        <v>0.14250000000000002</v>
      </c>
      <c r="D141" s="67"/>
      <c r="E141" s="67"/>
      <c r="F141" s="67"/>
      <c r="G141" s="67"/>
      <c r="H141" s="68"/>
      <c r="I141" s="69"/>
    </row>
    <row r="142" spans="1:9">
      <c r="A142" s="70"/>
      <c r="B142" s="67">
        <v>100</v>
      </c>
      <c r="C142" s="71"/>
      <c r="D142" s="67"/>
      <c r="E142" s="67"/>
      <c r="F142" s="67"/>
      <c r="G142" s="67"/>
      <c r="H142" s="68"/>
      <c r="I142" s="69"/>
    </row>
    <row r="143" spans="1:9">
      <c r="A143" s="72"/>
      <c r="B143" s="73"/>
      <c r="C143" s="74"/>
      <c r="D143" s="73"/>
      <c r="E143" s="73"/>
      <c r="F143" s="73"/>
      <c r="G143" s="73"/>
      <c r="H143" s="73"/>
      <c r="I143" s="75"/>
    </row>
    <row r="144" spans="1:9">
      <c r="A144" s="70" t="s">
        <v>132</v>
      </c>
      <c r="B144" s="67" t="s">
        <v>133</v>
      </c>
      <c r="C144" s="76">
        <f>SUM(C137+D117+D118)</f>
        <v>3012.6601892440267</v>
      </c>
      <c r="D144" s="67"/>
      <c r="E144" s="67"/>
      <c r="F144" s="67"/>
      <c r="G144" s="67"/>
      <c r="H144" s="68"/>
      <c r="I144" s="77"/>
    </row>
    <row r="145" spans="1:9">
      <c r="A145" s="72"/>
      <c r="B145" s="73"/>
      <c r="C145" s="74"/>
      <c r="D145" s="73"/>
      <c r="E145" s="73"/>
      <c r="F145" s="73"/>
      <c r="G145" s="73"/>
      <c r="H145" s="73"/>
      <c r="I145" s="78"/>
    </row>
    <row r="146" spans="1:9">
      <c r="A146" s="70" t="s">
        <v>134</v>
      </c>
      <c r="B146" s="67" t="s">
        <v>135</v>
      </c>
      <c r="C146" s="79">
        <f>(C144/(1-0.1425))</f>
        <v>3513.3063431417218</v>
      </c>
      <c r="D146" s="67"/>
      <c r="E146" s="67"/>
      <c r="F146" s="67"/>
      <c r="G146" s="67"/>
      <c r="H146" s="68"/>
      <c r="I146" s="77"/>
    </row>
    <row r="147" spans="1:9">
      <c r="A147" s="72"/>
      <c r="B147" s="73"/>
      <c r="C147" s="74"/>
      <c r="D147" s="73"/>
      <c r="E147" s="73"/>
      <c r="F147" s="73"/>
      <c r="G147" s="73"/>
      <c r="H147" s="73"/>
      <c r="I147" s="75"/>
    </row>
    <row r="148" spans="1:9" ht="16" thickBot="1">
      <c r="A148" s="80"/>
      <c r="B148" s="81" t="s">
        <v>136</v>
      </c>
      <c r="C148" s="82">
        <f>C146-C144</f>
        <v>500.64615389769506</v>
      </c>
      <c r="D148" s="67"/>
      <c r="E148" s="67"/>
      <c r="F148" s="67"/>
      <c r="G148" s="67"/>
      <c r="H148" s="68"/>
      <c r="I148" s="69"/>
    </row>
  </sheetData>
  <mergeCells count="32">
    <mergeCell ref="A1:D1"/>
    <mergeCell ref="A2:D2"/>
    <mergeCell ref="A3:D3"/>
    <mergeCell ref="A4:D4"/>
    <mergeCell ref="A5:C5"/>
    <mergeCell ref="A6:C6"/>
    <mergeCell ref="A16:B16"/>
    <mergeCell ref="A19:D19"/>
    <mergeCell ref="A21:D21"/>
    <mergeCell ref="A26:B26"/>
    <mergeCell ref="A29:D29"/>
    <mergeCell ref="A40:B40"/>
    <mergeCell ref="A43:C43"/>
    <mergeCell ref="A50:B50"/>
    <mergeCell ref="A53:C53"/>
    <mergeCell ref="A59:B59"/>
    <mergeCell ref="A62:D62"/>
    <mergeCell ref="A71:B71"/>
    <mergeCell ref="A74:D74"/>
    <mergeCell ref="A77:D77"/>
    <mergeCell ref="A86:B86"/>
    <mergeCell ref="A89:C89"/>
    <mergeCell ref="A93:B93"/>
    <mergeCell ref="A96:C96"/>
    <mergeCell ref="A137:B137"/>
    <mergeCell ref="A139:B139"/>
    <mergeCell ref="A101:B101"/>
    <mergeCell ref="A104:C104"/>
    <mergeCell ref="A111:B111"/>
    <mergeCell ref="A114:D114"/>
    <mergeCell ref="A126:B126"/>
    <mergeCell ref="A129:C129"/>
  </mergeCells>
  <pageMargins left="0.511811024" right="0.511811024" top="0.78740157499999996" bottom="0.78740157499999996" header="0.31496062000000002" footer="0.31496062000000002"/>
  <pageSetup paperSize="9" scale="75" orientation="portrait" r:id="rId1"/>
  <rowBreaks count="2" manualBreakCount="2">
    <brk id="52" max="16383" man="1"/>
    <brk id="112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48"/>
  <sheetViews>
    <sheetView showGridLines="0" view="pageBreakPreview" topLeftCell="A34" zoomScale="90" zoomScaleNormal="100" zoomScaleSheetLayoutView="90" workbookViewId="0">
      <selection activeCell="C46" sqref="C46"/>
    </sheetView>
  </sheetViews>
  <sheetFormatPr defaultColWidth="9.1796875" defaultRowHeight="15.5"/>
  <cols>
    <col min="1" max="1" width="9.1796875" style="35"/>
    <col min="2" max="2" width="72.1796875" style="35" customWidth="1"/>
    <col min="3" max="3" width="18" style="35" customWidth="1"/>
    <col min="4" max="4" width="16.7265625" style="35" customWidth="1"/>
    <col min="5" max="5" width="12.7265625" style="35" customWidth="1"/>
    <col min="6" max="6" width="12" style="35" customWidth="1"/>
    <col min="7" max="7" width="15.1796875" style="35" customWidth="1"/>
    <col min="8" max="16384" width="9.1796875" style="35"/>
  </cols>
  <sheetData>
    <row r="1" spans="1:4" ht="23">
      <c r="A1" s="571" t="s">
        <v>39</v>
      </c>
      <c r="B1" s="571"/>
      <c r="C1" s="571"/>
      <c r="D1" s="571"/>
    </row>
    <row r="2" spans="1:4" ht="48.65" customHeight="1">
      <c r="A2" s="572" t="s">
        <v>40</v>
      </c>
      <c r="B2" s="572"/>
      <c r="C2" s="572"/>
      <c r="D2" s="572"/>
    </row>
    <row r="3" spans="1:4">
      <c r="A3" s="573" t="s">
        <v>41</v>
      </c>
      <c r="B3" s="573"/>
      <c r="C3" s="573"/>
      <c r="D3" s="573"/>
    </row>
    <row r="4" spans="1:4">
      <c r="A4" s="570" t="s">
        <v>255</v>
      </c>
      <c r="B4" s="570"/>
      <c r="C4" s="570"/>
      <c r="D4" s="570"/>
    </row>
    <row r="5" spans="1:4">
      <c r="A5" s="570" t="s">
        <v>243</v>
      </c>
      <c r="B5" s="570"/>
      <c r="C5" s="570"/>
    </row>
    <row r="6" spans="1:4">
      <c r="A6" s="569" t="s">
        <v>42</v>
      </c>
      <c r="B6" s="569"/>
      <c r="C6" s="569"/>
    </row>
    <row r="7" spans="1:4" ht="16" thickBot="1"/>
    <row r="8" spans="1:4" ht="16" thickBot="1">
      <c r="A8" s="36">
        <v>1</v>
      </c>
      <c r="B8" s="37" t="s">
        <v>43</v>
      </c>
      <c r="C8" s="37" t="s">
        <v>44</v>
      </c>
    </row>
    <row r="9" spans="1:4" ht="16" thickBot="1">
      <c r="A9" s="38" t="s">
        <v>45</v>
      </c>
      <c r="B9" s="39" t="s">
        <v>46</v>
      </c>
      <c r="C9" s="40">
        <v>1239</v>
      </c>
    </row>
    <row r="10" spans="1:4" ht="16" thickBot="1">
      <c r="A10" s="38" t="s">
        <v>47</v>
      </c>
      <c r="B10" s="39" t="s">
        <v>48</v>
      </c>
      <c r="C10" s="40"/>
    </row>
    <row r="11" spans="1:4" ht="16" thickBot="1">
      <c r="A11" s="38" t="s">
        <v>49</v>
      </c>
      <c r="B11" s="39" t="s">
        <v>50</v>
      </c>
      <c r="C11" s="40"/>
    </row>
    <row r="12" spans="1:4" ht="16" thickBot="1">
      <c r="A12" s="38" t="s">
        <v>51</v>
      </c>
      <c r="B12" s="39" t="s">
        <v>52</v>
      </c>
      <c r="C12" s="40"/>
    </row>
    <row r="13" spans="1:4" ht="16" thickBot="1">
      <c r="A13" s="38" t="s">
        <v>53</v>
      </c>
      <c r="B13" s="39" t="s">
        <v>54</v>
      </c>
      <c r="C13" s="40"/>
    </row>
    <row r="14" spans="1:4" ht="16" thickBot="1">
      <c r="A14" s="38"/>
      <c r="B14" s="39"/>
      <c r="C14" s="40"/>
    </row>
    <row r="15" spans="1:4" ht="16" thickBot="1">
      <c r="A15" s="38" t="s">
        <v>55</v>
      </c>
      <c r="B15" s="39" t="s">
        <v>56</v>
      </c>
      <c r="C15" s="40"/>
    </row>
    <row r="16" spans="1:4" ht="16" thickBot="1">
      <c r="A16" s="574" t="s">
        <v>57</v>
      </c>
      <c r="B16" s="575"/>
      <c r="C16" s="40">
        <f>SUM(C9:C15)</f>
        <v>1239</v>
      </c>
    </row>
    <row r="19" spans="1:4">
      <c r="A19" s="569" t="s">
        <v>58</v>
      </c>
      <c r="B19" s="569"/>
      <c r="C19" s="569"/>
      <c r="D19" s="569"/>
    </row>
    <row r="20" spans="1:4">
      <c r="A20" s="41"/>
    </row>
    <row r="21" spans="1:4">
      <c r="A21" s="576" t="s">
        <v>59</v>
      </c>
      <c r="B21" s="576"/>
      <c r="C21" s="576"/>
      <c r="D21" s="576"/>
    </row>
    <row r="22" spans="1:4" ht="16" thickBot="1"/>
    <row r="23" spans="1:4" ht="16" thickBot="1">
      <c r="A23" s="36" t="s">
        <v>60</v>
      </c>
      <c r="B23" s="37" t="s">
        <v>61</v>
      </c>
      <c r="C23" s="37" t="s">
        <v>62</v>
      </c>
      <c r="D23" s="37" t="s">
        <v>44</v>
      </c>
    </row>
    <row r="24" spans="1:4" ht="16" thickBot="1">
      <c r="A24" s="38" t="s">
        <v>45</v>
      </c>
      <c r="B24" s="39" t="s">
        <v>63</v>
      </c>
      <c r="C24" s="42">
        <v>8.3299999999999999E-2</v>
      </c>
      <c r="D24" s="43">
        <f>C24*C16</f>
        <v>103.20869999999999</v>
      </c>
    </row>
    <row r="25" spans="1:4" ht="16" thickBot="1">
      <c r="A25" s="38" t="s">
        <v>47</v>
      </c>
      <c r="B25" s="39" t="s">
        <v>64</v>
      </c>
      <c r="C25" s="42">
        <v>0.1111</v>
      </c>
      <c r="D25" s="44">
        <f>C25*C16</f>
        <v>137.65290000000002</v>
      </c>
    </row>
    <row r="26" spans="1:4" ht="16" thickBot="1">
      <c r="A26" s="574" t="s">
        <v>57</v>
      </c>
      <c r="B26" s="575"/>
      <c r="C26" s="42"/>
      <c r="D26" s="45">
        <f>SUM(D24:D25)</f>
        <v>240.86160000000001</v>
      </c>
    </row>
    <row r="29" spans="1:4" ht="32.25" customHeight="1">
      <c r="A29" s="577" t="s">
        <v>65</v>
      </c>
      <c r="B29" s="577"/>
      <c r="C29" s="577"/>
      <c r="D29" s="577"/>
    </row>
    <row r="30" spans="1:4" ht="16" thickBot="1"/>
    <row r="31" spans="1:4" ht="16" thickBot="1">
      <c r="A31" s="36" t="s">
        <v>66</v>
      </c>
      <c r="B31" s="37" t="s">
        <v>67</v>
      </c>
      <c r="C31" s="37" t="s">
        <v>62</v>
      </c>
      <c r="D31" s="37" t="s">
        <v>44</v>
      </c>
    </row>
    <row r="32" spans="1:4" ht="16" thickBot="1">
      <c r="A32" s="38" t="s">
        <v>45</v>
      </c>
      <c r="B32" s="39" t="s">
        <v>68</v>
      </c>
      <c r="C32" s="42">
        <v>0.2</v>
      </c>
      <c r="D32" s="46">
        <f>C32*(C16+D26+C101)</f>
        <v>301.50073800000001</v>
      </c>
    </row>
    <row r="33" spans="1:4" ht="16" thickBot="1">
      <c r="A33" s="38" t="s">
        <v>47</v>
      </c>
      <c r="B33" s="39" t="s">
        <v>69</v>
      </c>
      <c r="C33" s="42">
        <v>2.5000000000000001E-2</v>
      </c>
      <c r="D33" s="46">
        <f>C33*(C16+D26+C101)</f>
        <v>37.687592250000002</v>
      </c>
    </row>
    <row r="34" spans="1:4" ht="16" thickBot="1">
      <c r="A34" s="38" t="s">
        <v>49</v>
      </c>
      <c r="B34" s="39" t="s">
        <v>70</v>
      </c>
      <c r="C34" s="47">
        <v>0.03</v>
      </c>
      <c r="D34" s="46">
        <f>C34*(C16+D26+C101)</f>
        <v>45.225110700000002</v>
      </c>
    </row>
    <row r="35" spans="1:4" ht="16" thickBot="1">
      <c r="A35" s="38" t="s">
        <v>51</v>
      </c>
      <c r="B35" s="39" t="s">
        <v>71</v>
      </c>
      <c r="C35" s="42">
        <v>1.4999999999999999E-2</v>
      </c>
      <c r="D35" s="46">
        <f>C35*(C16+D26+C101)</f>
        <v>22.612555350000001</v>
      </c>
    </row>
    <row r="36" spans="1:4" ht="16" thickBot="1">
      <c r="A36" s="38" t="s">
        <v>53</v>
      </c>
      <c r="B36" s="39" t="s">
        <v>72</v>
      </c>
      <c r="C36" s="42">
        <v>0.01</v>
      </c>
      <c r="D36" s="46">
        <f>C36*(C16+D26+C101)</f>
        <v>15.075036900000001</v>
      </c>
    </row>
    <row r="37" spans="1:4" ht="16" thickBot="1">
      <c r="A37" s="38" t="s">
        <v>73</v>
      </c>
      <c r="B37" s="39" t="s">
        <v>74</v>
      </c>
      <c r="C37" s="42">
        <v>6.0000000000000001E-3</v>
      </c>
      <c r="D37" s="46">
        <f>C37*(C16+D26+C101)</f>
        <v>9.0450221400000004</v>
      </c>
    </row>
    <row r="38" spans="1:4" ht="16" thickBot="1">
      <c r="A38" s="38" t="s">
        <v>55</v>
      </c>
      <c r="B38" s="39" t="s">
        <v>75</v>
      </c>
      <c r="C38" s="42">
        <v>2E-3</v>
      </c>
      <c r="D38" s="46">
        <f>C38*(C16+D26+C101)</f>
        <v>3.0150073800000001</v>
      </c>
    </row>
    <row r="39" spans="1:4" ht="16" thickBot="1">
      <c r="A39" s="38" t="s">
        <v>76</v>
      </c>
      <c r="B39" s="39" t="s">
        <v>77</v>
      </c>
      <c r="C39" s="42">
        <v>0.08</v>
      </c>
      <c r="D39" s="46">
        <f>C39*(C16+D26+C101)</f>
        <v>120.60029520000001</v>
      </c>
    </row>
    <row r="40" spans="1:4" ht="16" thickBot="1">
      <c r="A40" s="574" t="s">
        <v>78</v>
      </c>
      <c r="B40" s="575"/>
      <c r="C40" s="48">
        <f>SUM(C32:C39)</f>
        <v>0.36800000000000005</v>
      </c>
      <c r="D40" s="49">
        <f>SUM(D32:D39)</f>
        <v>554.76135792000002</v>
      </c>
    </row>
    <row r="43" spans="1:4">
      <c r="A43" s="576" t="s">
        <v>79</v>
      </c>
      <c r="B43" s="576"/>
      <c r="C43" s="576"/>
    </row>
    <row r="44" spans="1:4" ht="16" thickBot="1"/>
    <row r="45" spans="1:4" ht="16" thickBot="1">
      <c r="A45" s="36" t="s">
        <v>80</v>
      </c>
      <c r="B45" s="37" t="s">
        <v>81</v>
      </c>
      <c r="C45" s="37" t="s">
        <v>44</v>
      </c>
    </row>
    <row r="46" spans="1:4" ht="16" thickBot="1">
      <c r="A46" s="38" t="s">
        <v>45</v>
      </c>
      <c r="B46" s="39" t="s">
        <v>82</v>
      </c>
      <c r="C46" s="40">
        <f>(4.25*2*22)-(C9*6%)</f>
        <v>112.66</v>
      </c>
    </row>
    <row r="47" spans="1:4" ht="16" thickBot="1">
      <c r="A47" s="38" t="s">
        <v>47</v>
      </c>
      <c r="B47" s="39" t="s">
        <v>83</v>
      </c>
      <c r="C47" s="40">
        <f>(18*22)*0.9</f>
        <v>356.40000000000003</v>
      </c>
    </row>
    <row r="48" spans="1:4" ht="16" thickBot="1">
      <c r="A48" s="38" t="s">
        <v>49</v>
      </c>
      <c r="B48" s="39" t="s">
        <v>84</v>
      </c>
      <c r="C48" s="40">
        <v>13.5</v>
      </c>
    </row>
    <row r="49" spans="1:4" ht="16" thickBot="1">
      <c r="A49" s="38" t="s">
        <v>51</v>
      </c>
      <c r="B49" s="39" t="s">
        <v>56</v>
      </c>
      <c r="C49" s="40"/>
    </row>
    <row r="50" spans="1:4" ht="16" thickBot="1">
      <c r="A50" s="574" t="s">
        <v>57</v>
      </c>
      <c r="B50" s="575"/>
      <c r="C50" s="58">
        <f>SUM(C46:C49)</f>
        <v>482.56000000000006</v>
      </c>
    </row>
    <row r="53" spans="1:4">
      <c r="A53" s="576" t="s">
        <v>85</v>
      </c>
      <c r="B53" s="576"/>
      <c r="C53" s="576"/>
    </row>
    <row r="54" spans="1:4" ht="16" thickBot="1"/>
    <row r="55" spans="1:4" ht="16" thickBot="1">
      <c r="A55" s="36">
        <v>2</v>
      </c>
      <c r="B55" s="37" t="s">
        <v>86</v>
      </c>
      <c r="C55" s="37" t="s">
        <v>44</v>
      </c>
    </row>
    <row r="56" spans="1:4" ht="16" thickBot="1">
      <c r="A56" s="38" t="s">
        <v>60</v>
      </c>
      <c r="B56" s="39" t="s">
        <v>61</v>
      </c>
      <c r="C56" s="46">
        <f>D26</f>
        <v>240.86160000000001</v>
      </c>
    </row>
    <row r="57" spans="1:4" ht="16" thickBot="1">
      <c r="A57" s="38" t="s">
        <v>66</v>
      </c>
      <c r="B57" s="39" t="s">
        <v>67</v>
      </c>
      <c r="C57" s="46">
        <f>D40</f>
        <v>554.76135792000002</v>
      </c>
    </row>
    <row r="58" spans="1:4" ht="16" thickBot="1">
      <c r="A58" s="38" t="s">
        <v>80</v>
      </c>
      <c r="B58" s="39" t="s">
        <v>81</v>
      </c>
      <c r="C58" s="46">
        <f>C50</f>
        <v>482.56000000000006</v>
      </c>
    </row>
    <row r="59" spans="1:4" ht="16" thickBot="1">
      <c r="A59" s="574" t="s">
        <v>57</v>
      </c>
      <c r="B59" s="575"/>
      <c r="C59" s="49">
        <f>SUM(C56:C58)</f>
        <v>1278.1829579200003</v>
      </c>
    </row>
    <row r="60" spans="1:4">
      <c r="A60" s="50"/>
    </row>
    <row r="62" spans="1:4">
      <c r="A62" s="569" t="s">
        <v>87</v>
      </c>
      <c r="B62" s="569"/>
      <c r="C62" s="569"/>
      <c r="D62" s="569"/>
    </row>
    <row r="63" spans="1:4" ht="16" thickBot="1"/>
    <row r="64" spans="1:4" ht="16" thickBot="1">
      <c r="A64" s="36">
        <v>3</v>
      </c>
      <c r="B64" s="37" t="s">
        <v>88</v>
      </c>
      <c r="C64" s="37" t="s">
        <v>62</v>
      </c>
      <c r="D64" s="37" t="s">
        <v>44</v>
      </c>
    </row>
    <row r="65" spans="1:4" ht="16" thickBot="1">
      <c r="A65" s="38" t="s">
        <v>45</v>
      </c>
      <c r="B65" s="51" t="s">
        <v>89</v>
      </c>
      <c r="C65" s="52">
        <v>4.1700000000000001E-3</v>
      </c>
      <c r="D65" s="53">
        <f>C65*C16</f>
        <v>5.1666300000000005</v>
      </c>
    </row>
    <row r="66" spans="1:4" ht="16" thickBot="1">
      <c r="A66" s="38" t="s">
        <v>47</v>
      </c>
      <c r="B66" s="51" t="s">
        <v>90</v>
      </c>
      <c r="C66" s="52">
        <v>3.3E-4</v>
      </c>
      <c r="D66" s="54">
        <f>C66*C16</f>
        <v>0.40887000000000001</v>
      </c>
    </row>
    <row r="67" spans="1:4" ht="16" thickBot="1">
      <c r="A67" s="38" t="s">
        <v>49</v>
      </c>
      <c r="B67" s="51" t="s">
        <v>91</v>
      </c>
      <c r="C67" s="52">
        <v>1.6000000000000001E-4</v>
      </c>
      <c r="D67" s="53">
        <f>C67*C16</f>
        <v>0.19824000000000003</v>
      </c>
    </row>
    <row r="68" spans="1:4" ht="16" thickBot="1">
      <c r="A68" s="38" t="s">
        <v>51</v>
      </c>
      <c r="B68" s="51" t="s">
        <v>92</v>
      </c>
      <c r="C68" s="52">
        <v>1.9400000000000001E-2</v>
      </c>
      <c r="D68" s="54">
        <f>C68*C16</f>
        <v>24.0366</v>
      </c>
    </row>
    <row r="69" spans="1:4" ht="16" thickBot="1">
      <c r="A69" s="38" t="s">
        <v>53</v>
      </c>
      <c r="B69" s="51" t="s">
        <v>93</v>
      </c>
      <c r="C69" s="52">
        <f>C40*C68</f>
        <v>7.1392000000000009E-3</v>
      </c>
      <c r="D69" s="53">
        <f>C69*C16</f>
        <v>8.8454688000000008</v>
      </c>
    </row>
    <row r="70" spans="1:4" ht="16" thickBot="1">
      <c r="A70" s="38" t="s">
        <v>73</v>
      </c>
      <c r="B70" s="51" t="s">
        <v>94</v>
      </c>
      <c r="C70" s="52">
        <v>3.2000000000000001E-2</v>
      </c>
      <c r="D70" s="53">
        <f>C70*C16</f>
        <v>39.648000000000003</v>
      </c>
    </row>
    <row r="71" spans="1:4" ht="16" thickBot="1">
      <c r="A71" s="574" t="s">
        <v>57</v>
      </c>
      <c r="B71" s="575"/>
      <c r="C71" s="55"/>
      <c r="D71" s="145">
        <f>SUM(D65:D70)</f>
        <v>78.303808800000013</v>
      </c>
    </row>
    <row r="74" spans="1:4">
      <c r="A74" s="569" t="s">
        <v>95</v>
      </c>
      <c r="B74" s="569"/>
      <c r="C74" s="569"/>
      <c r="D74" s="569"/>
    </row>
    <row r="77" spans="1:4">
      <c r="A77" s="569" t="s">
        <v>96</v>
      </c>
      <c r="B77" s="569"/>
      <c r="C77" s="569"/>
      <c r="D77" s="569"/>
    </row>
    <row r="78" spans="1:4" ht="16" thickBot="1">
      <c r="A78" s="41"/>
    </row>
    <row r="79" spans="1:4" ht="16" thickBot="1">
      <c r="A79" s="36" t="s">
        <v>97</v>
      </c>
      <c r="B79" s="37" t="s">
        <v>98</v>
      </c>
      <c r="C79" s="37" t="s">
        <v>62</v>
      </c>
      <c r="D79" s="37" t="s">
        <v>44</v>
      </c>
    </row>
    <row r="80" spans="1:4" ht="16" thickBot="1">
      <c r="A80" s="38" t="s">
        <v>45</v>
      </c>
      <c r="B80" s="39" t="s">
        <v>99</v>
      </c>
      <c r="C80" s="52">
        <v>9.2599999999999991E-3</v>
      </c>
      <c r="D80" s="53">
        <f>C80*C16</f>
        <v>11.473139999999999</v>
      </c>
    </row>
    <row r="81" spans="1:4" ht="16" thickBot="1">
      <c r="A81" s="38" t="s">
        <v>47</v>
      </c>
      <c r="B81" s="39" t="s">
        <v>98</v>
      </c>
      <c r="C81" s="52">
        <v>8.3300000000000006E-3</v>
      </c>
      <c r="D81" s="54">
        <f>C81*C16</f>
        <v>10.320870000000001</v>
      </c>
    </row>
    <row r="82" spans="1:4" ht="16" thickBot="1">
      <c r="A82" s="38" t="s">
        <v>49</v>
      </c>
      <c r="B82" s="39" t="s">
        <v>100</v>
      </c>
      <c r="C82" s="52">
        <v>2.7999999999999998E-4</v>
      </c>
      <c r="D82" s="53">
        <f>C82*C16</f>
        <v>0.34691999999999995</v>
      </c>
    </row>
    <row r="83" spans="1:4" ht="16" thickBot="1">
      <c r="A83" s="38" t="s">
        <v>51</v>
      </c>
      <c r="B83" s="39" t="s">
        <v>101</v>
      </c>
      <c r="C83" s="52">
        <v>3.3300000000000001E-3</v>
      </c>
      <c r="D83" s="54">
        <f>C83*C16</f>
        <v>4.1258699999999999</v>
      </c>
    </row>
    <row r="84" spans="1:4" ht="16" thickBot="1">
      <c r="A84" s="38" t="s">
        <v>53</v>
      </c>
      <c r="B84" s="39" t="s">
        <v>102</v>
      </c>
      <c r="C84" s="52">
        <v>1.1100000000000001E-3</v>
      </c>
      <c r="D84" s="53">
        <f>C84*C16</f>
        <v>1.3752900000000001</v>
      </c>
    </row>
    <row r="85" spans="1:4" ht="16" thickBot="1">
      <c r="A85" s="38" t="s">
        <v>73</v>
      </c>
      <c r="B85" s="39" t="s">
        <v>56</v>
      </c>
      <c r="C85" s="52"/>
      <c r="D85" s="53">
        <f>C85*C16</f>
        <v>0</v>
      </c>
    </row>
    <row r="86" spans="1:4" ht="16" thickBot="1">
      <c r="A86" s="574" t="s">
        <v>78</v>
      </c>
      <c r="B86" s="575"/>
      <c r="C86" s="55">
        <f>SUM(C80:C85)</f>
        <v>2.231E-2</v>
      </c>
      <c r="D86" s="144">
        <f>SUM(D80:D85)</f>
        <v>27.64209</v>
      </c>
    </row>
    <row r="89" spans="1:4">
      <c r="A89" s="576" t="s">
        <v>103</v>
      </c>
      <c r="B89" s="576"/>
      <c r="C89" s="576"/>
    </row>
    <row r="90" spans="1:4" ht="16" thickBot="1">
      <c r="A90" s="41"/>
    </row>
    <row r="91" spans="1:4" ht="16" thickBot="1">
      <c r="A91" s="36" t="s">
        <v>104</v>
      </c>
      <c r="B91" s="37" t="s">
        <v>105</v>
      </c>
      <c r="C91" s="37" t="s">
        <v>44</v>
      </c>
    </row>
    <row r="92" spans="1:4" ht="16" thickBot="1">
      <c r="A92" s="38" t="s">
        <v>45</v>
      </c>
      <c r="B92" s="39" t="s">
        <v>106</v>
      </c>
      <c r="C92" s="40">
        <v>0</v>
      </c>
    </row>
    <row r="93" spans="1:4" ht="16" thickBot="1">
      <c r="A93" s="574" t="s">
        <v>57</v>
      </c>
      <c r="B93" s="575"/>
      <c r="C93" s="56"/>
    </row>
    <row r="96" spans="1:4">
      <c r="A96" s="576" t="s">
        <v>107</v>
      </c>
      <c r="B96" s="576"/>
      <c r="C96" s="576"/>
    </row>
    <row r="97" spans="1:3" ht="16" thickBot="1">
      <c r="A97" s="41"/>
    </row>
    <row r="98" spans="1:3" ht="16" thickBot="1">
      <c r="A98" s="36">
        <v>4</v>
      </c>
      <c r="B98" s="37" t="s">
        <v>108</v>
      </c>
      <c r="C98" s="37" t="s">
        <v>44</v>
      </c>
    </row>
    <row r="99" spans="1:3" ht="16" thickBot="1">
      <c r="A99" s="38" t="s">
        <v>97</v>
      </c>
      <c r="B99" s="39" t="s">
        <v>98</v>
      </c>
      <c r="C99" s="40">
        <f>D86</f>
        <v>27.64209</v>
      </c>
    </row>
    <row r="100" spans="1:3" ht="16" thickBot="1">
      <c r="A100" s="38" t="s">
        <v>104</v>
      </c>
      <c r="B100" s="39" t="s">
        <v>105</v>
      </c>
      <c r="C100" s="40">
        <v>0</v>
      </c>
    </row>
    <row r="101" spans="1:3" ht="16" thickBot="1">
      <c r="A101" s="574" t="s">
        <v>57</v>
      </c>
      <c r="B101" s="575"/>
      <c r="C101" s="40">
        <f>SUM(C99:C100)</f>
        <v>27.64209</v>
      </c>
    </row>
    <row r="104" spans="1:3">
      <c r="A104" s="569" t="s">
        <v>109</v>
      </c>
      <c r="B104" s="569"/>
      <c r="C104" s="569"/>
    </row>
    <row r="105" spans="1:3" ht="16" thickBot="1"/>
    <row r="106" spans="1:3" ht="16" thickBot="1">
      <c r="A106" s="36">
        <v>5</v>
      </c>
      <c r="B106" s="57" t="s">
        <v>110</v>
      </c>
      <c r="C106" s="37" t="s">
        <v>44</v>
      </c>
    </row>
    <row r="107" spans="1:3" ht="16" thickBot="1">
      <c r="A107" s="38" t="s">
        <v>45</v>
      </c>
      <c r="B107" s="39" t="s">
        <v>111</v>
      </c>
      <c r="C107" s="146">
        <f>ASG!C107</f>
        <v>0</v>
      </c>
    </row>
    <row r="108" spans="1:3" ht="16" thickBot="1">
      <c r="A108" s="38" t="s">
        <v>47</v>
      </c>
      <c r="B108" s="39" t="s">
        <v>112</v>
      </c>
      <c r="C108" s="146">
        <v>0</v>
      </c>
    </row>
    <row r="109" spans="1:3" ht="16" thickBot="1">
      <c r="A109" s="38" t="s">
        <v>49</v>
      </c>
      <c r="B109" s="39" t="s">
        <v>113</v>
      </c>
      <c r="C109" s="146">
        <v>0</v>
      </c>
    </row>
    <row r="110" spans="1:3" ht="16" thickBot="1">
      <c r="A110" s="38" t="s">
        <v>51</v>
      </c>
      <c r="B110" s="39" t="s">
        <v>114</v>
      </c>
      <c r="C110" s="146">
        <v>90.11</v>
      </c>
    </row>
    <row r="111" spans="1:3" ht="16" thickBot="1">
      <c r="A111" s="574" t="s">
        <v>78</v>
      </c>
      <c r="B111" s="575"/>
      <c r="C111" s="58">
        <f>SUM(C107:C110)</f>
        <v>90.11</v>
      </c>
    </row>
    <row r="114" spans="1:4">
      <c r="A114" s="569" t="s">
        <v>115</v>
      </c>
      <c r="B114" s="569"/>
      <c r="C114" s="569"/>
      <c r="D114" s="569"/>
    </row>
    <row r="115" spans="1:4" ht="16" thickBot="1"/>
    <row r="116" spans="1:4" ht="16" thickBot="1">
      <c r="A116" s="36">
        <v>6</v>
      </c>
      <c r="B116" s="57" t="s">
        <v>116</v>
      </c>
      <c r="C116" s="37" t="s">
        <v>62</v>
      </c>
      <c r="D116" s="37" t="s">
        <v>44</v>
      </c>
    </row>
    <row r="117" spans="1:4" ht="16" thickBot="1">
      <c r="A117" s="38" t="s">
        <v>45</v>
      </c>
      <c r="B117" s="39" t="s">
        <v>117</v>
      </c>
      <c r="C117" s="147">
        <f>ASG!$C$117</f>
        <v>0.03</v>
      </c>
      <c r="D117" s="40">
        <f>(C137)*C117</f>
        <v>81.397165701600002</v>
      </c>
    </row>
    <row r="118" spans="1:4" ht="16" thickBot="1">
      <c r="A118" s="38" t="s">
        <v>47</v>
      </c>
      <c r="B118" s="39" t="s">
        <v>118</v>
      </c>
      <c r="C118" s="147">
        <f>ASG!$C$118</f>
        <v>6.7900000000000002E-2</v>
      </c>
      <c r="D118" s="40">
        <f>(C137+D117)*C118</f>
        <v>189.75578592242664</v>
      </c>
    </row>
    <row r="119" spans="1:4" ht="16" thickBot="1">
      <c r="A119" s="38"/>
      <c r="B119" s="59" t="s">
        <v>119</v>
      </c>
      <c r="C119" s="52">
        <f>SUM(C117:C118)</f>
        <v>9.7900000000000001E-2</v>
      </c>
      <c r="D119" s="40">
        <f>SUM(D117:D118)</f>
        <v>271.15295162402663</v>
      </c>
    </row>
    <row r="120" spans="1:4" ht="16" thickBot="1">
      <c r="A120" s="38" t="s">
        <v>49</v>
      </c>
      <c r="B120" s="39" t="s">
        <v>120</v>
      </c>
      <c r="C120" s="150"/>
      <c r="D120" s="150"/>
    </row>
    <row r="121" spans="1:4" ht="16" thickBot="1">
      <c r="A121" s="38"/>
      <c r="B121" s="39" t="s">
        <v>121</v>
      </c>
      <c r="C121" s="52"/>
      <c r="D121" s="149"/>
    </row>
    <row r="122" spans="1:4" ht="16" thickBot="1">
      <c r="A122" s="38"/>
      <c r="B122" s="39" t="s">
        <v>122</v>
      </c>
      <c r="C122" s="52">
        <v>1.6500000000000001E-2</v>
      </c>
      <c r="D122" s="40">
        <f>$C$139*C122</f>
        <v>57.425610000000006</v>
      </c>
    </row>
    <row r="123" spans="1:4" ht="16" thickBot="1">
      <c r="A123" s="38"/>
      <c r="B123" s="39" t="s">
        <v>123</v>
      </c>
      <c r="C123" s="52">
        <v>7.5999999999999998E-2</v>
      </c>
      <c r="D123" s="40">
        <f>$C$139*C123</f>
        <v>264.50583999999998</v>
      </c>
    </row>
    <row r="124" spans="1:4" ht="16" thickBot="1">
      <c r="A124" s="38"/>
      <c r="B124" s="39" t="s">
        <v>124</v>
      </c>
      <c r="C124" s="55"/>
      <c r="D124" s="40"/>
    </row>
    <row r="125" spans="1:4" ht="16" thickBot="1">
      <c r="A125" s="38"/>
      <c r="B125" s="39" t="s">
        <v>236</v>
      </c>
      <c r="C125" s="55">
        <v>0.05</v>
      </c>
      <c r="D125" s="40">
        <f>$C$139*C125</f>
        <v>174.01700000000002</v>
      </c>
    </row>
    <row r="126" spans="1:4" ht="16" thickBot="1">
      <c r="A126" s="574" t="s">
        <v>78</v>
      </c>
      <c r="B126" s="575"/>
      <c r="C126" s="60">
        <f>C122+C123+C125</f>
        <v>0.14250000000000002</v>
      </c>
      <c r="D126" s="148">
        <f>(C137+D117+D118)/(1-C126)-(C137+D117+D118)</f>
        <v>495.94849293180641</v>
      </c>
    </row>
    <row r="129" spans="1:9">
      <c r="A129" s="569" t="s">
        <v>125</v>
      </c>
      <c r="B129" s="569"/>
      <c r="C129" s="569"/>
    </row>
    <row r="130" spans="1:9" ht="16" thickBot="1"/>
    <row r="131" spans="1:9" ht="16" thickBot="1">
      <c r="A131" s="36"/>
      <c r="B131" s="37" t="s">
        <v>126</v>
      </c>
      <c r="C131" s="37" t="s">
        <v>44</v>
      </c>
    </row>
    <row r="132" spans="1:9" ht="16" thickBot="1">
      <c r="A132" s="61" t="s">
        <v>45</v>
      </c>
      <c r="B132" s="39" t="s">
        <v>42</v>
      </c>
      <c r="C132" s="62">
        <f>C16</f>
        <v>1239</v>
      </c>
    </row>
    <row r="133" spans="1:9" ht="16" thickBot="1">
      <c r="A133" s="61" t="s">
        <v>47</v>
      </c>
      <c r="B133" s="39" t="s">
        <v>58</v>
      </c>
      <c r="C133" s="62">
        <f>C59</f>
        <v>1278.1829579200003</v>
      </c>
    </row>
    <row r="134" spans="1:9" ht="16" thickBot="1">
      <c r="A134" s="61" t="s">
        <v>49</v>
      </c>
      <c r="B134" s="39" t="s">
        <v>87</v>
      </c>
      <c r="C134" s="62">
        <f>D71</f>
        <v>78.303808800000013</v>
      </c>
    </row>
    <row r="135" spans="1:9" ht="16" thickBot="1">
      <c r="A135" s="61" t="s">
        <v>51</v>
      </c>
      <c r="B135" s="39" t="s">
        <v>95</v>
      </c>
      <c r="C135" s="62">
        <f>C101</f>
        <v>27.64209</v>
      </c>
    </row>
    <row r="136" spans="1:9" ht="16" thickBot="1">
      <c r="A136" s="61" t="s">
        <v>53</v>
      </c>
      <c r="B136" s="39" t="s">
        <v>109</v>
      </c>
      <c r="C136" s="62">
        <f>C111</f>
        <v>90.11</v>
      </c>
    </row>
    <row r="137" spans="1:9" ht="16" thickBot="1">
      <c r="A137" s="574" t="s">
        <v>127</v>
      </c>
      <c r="B137" s="575"/>
      <c r="C137" s="62">
        <f>SUM(C132:C136)</f>
        <v>2713.2388567200001</v>
      </c>
    </row>
    <row r="138" spans="1:9" ht="16" thickBot="1">
      <c r="A138" s="61" t="s">
        <v>73</v>
      </c>
      <c r="B138" s="39" t="s">
        <v>128</v>
      </c>
      <c r="C138" s="62">
        <f>D119+D126</f>
        <v>767.10144455583304</v>
      </c>
    </row>
    <row r="139" spans="1:9" ht="16" thickBot="1">
      <c r="A139" s="574" t="s">
        <v>129</v>
      </c>
      <c r="B139" s="575"/>
      <c r="C139" s="63">
        <f>ROUND(SUM(C137:C138),2)</f>
        <v>3480.34</v>
      </c>
    </row>
    <row r="140" spans="1:9" ht="16" thickBot="1"/>
    <row r="141" spans="1:9">
      <c r="A141" s="64" t="s">
        <v>130</v>
      </c>
      <c r="B141" s="65" t="s">
        <v>131</v>
      </c>
      <c r="C141" s="66">
        <f>C126</f>
        <v>0.14250000000000002</v>
      </c>
      <c r="D141" s="67"/>
      <c r="E141" s="67"/>
      <c r="F141" s="67"/>
      <c r="G141" s="67"/>
      <c r="H141" s="68"/>
      <c r="I141" s="69"/>
    </row>
    <row r="142" spans="1:9">
      <c r="A142" s="70"/>
      <c r="B142" s="67">
        <v>100</v>
      </c>
      <c r="C142" s="71"/>
      <c r="D142" s="67"/>
      <c r="E142" s="67"/>
      <c r="F142" s="67"/>
      <c r="G142" s="67"/>
      <c r="H142" s="68"/>
      <c r="I142" s="69"/>
    </row>
    <row r="143" spans="1:9">
      <c r="A143" s="72"/>
      <c r="B143" s="73"/>
      <c r="C143" s="74"/>
      <c r="D143" s="73"/>
      <c r="E143" s="73"/>
      <c r="F143" s="73"/>
      <c r="G143" s="73"/>
      <c r="H143" s="73"/>
      <c r="I143" s="75"/>
    </row>
    <row r="144" spans="1:9">
      <c r="A144" s="70" t="s">
        <v>132</v>
      </c>
      <c r="B144" s="67" t="s">
        <v>133</v>
      </c>
      <c r="C144" s="76">
        <f>SUM(C137+D117+D118)</f>
        <v>2984.3918083440267</v>
      </c>
      <c r="D144" s="67"/>
      <c r="E144" s="67"/>
      <c r="F144" s="67"/>
      <c r="G144" s="67"/>
      <c r="H144" s="68"/>
      <c r="I144" s="77"/>
    </row>
    <row r="145" spans="1:9">
      <c r="A145" s="72"/>
      <c r="B145" s="73"/>
      <c r="C145" s="74"/>
      <c r="D145" s="73"/>
      <c r="E145" s="73"/>
      <c r="F145" s="73"/>
      <c r="G145" s="73"/>
      <c r="H145" s="73"/>
      <c r="I145" s="78"/>
    </row>
    <row r="146" spans="1:9">
      <c r="A146" s="70" t="s">
        <v>134</v>
      </c>
      <c r="B146" s="67" t="s">
        <v>135</v>
      </c>
      <c r="C146" s="79">
        <f>(C144/(1-0.1425))</f>
        <v>3480.3403012758326</v>
      </c>
      <c r="D146" s="67"/>
      <c r="E146" s="67"/>
      <c r="F146" s="67"/>
      <c r="G146" s="67"/>
      <c r="H146" s="68"/>
      <c r="I146" s="77"/>
    </row>
    <row r="147" spans="1:9">
      <c r="A147" s="72"/>
      <c r="B147" s="73"/>
      <c r="C147" s="74"/>
      <c r="D147" s="73"/>
      <c r="E147" s="73"/>
      <c r="F147" s="73"/>
      <c r="G147" s="73"/>
      <c r="H147" s="73"/>
      <c r="I147" s="75"/>
    </row>
    <row r="148" spans="1:9" ht="16" thickBot="1">
      <c r="A148" s="80"/>
      <c r="B148" s="81" t="s">
        <v>136</v>
      </c>
      <c r="C148" s="82">
        <f>C146-C144</f>
        <v>495.94849293180596</v>
      </c>
      <c r="D148" s="67"/>
      <c r="E148" s="67"/>
      <c r="F148" s="67"/>
      <c r="G148" s="67"/>
      <c r="H148" s="68"/>
      <c r="I148" s="69"/>
    </row>
  </sheetData>
  <mergeCells count="32">
    <mergeCell ref="A1:D1"/>
    <mergeCell ref="A2:D2"/>
    <mergeCell ref="A3:D3"/>
    <mergeCell ref="A4:D4"/>
    <mergeCell ref="A5:C5"/>
    <mergeCell ref="A6:C6"/>
    <mergeCell ref="A16:B16"/>
    <mergeCell ref="A19:D19"/>
    <mergeCell ref="A21:D21"/>
    <mergeCell ref="A26:B26"/>
    <mergeCell ref="A29:D29"/>
    <mergeCell ref="A40:B40"/>
    <mergeCell ref="A43:C43"/>
    <mergeCell ref="A50:B50"/>
    <mergeCell ref="A53:C53"/>
    <mergeCell ref="A59:B59"/>
    <mergeCell ref="A62:D62"/>
    <mergeCell ref="A71:B71"/>
    <mergeCell ref="A74:D74"/>
    <mergeCell ref="A77:D77"/>
    <mergeCell ref="A86:B86"/>
    <mergeCell ref="A89:C89"/>
    <mergeCell ref="A93:B93"/>
    <mergeCell ref="A96:C96"/>
    <mergeCell ref="A137:B137"/>
    <mergeCell ref="A139:B139"/>
    <mergeCell ref="A101:B101"/>
    <mergeCell ref="A104:C104"/>
    <mergeCell ref="A111:B111"/>
    <mergeCell ref="A114:D114"/>
    <mergeCell ref="A126:B126"/>
    <mergeCell ref="A129:C129"/>
  </mergeCells>
  <pageMargins left="0.511811024" right="0.511811024" top="0.78740157499999996" bottom="0.78740157499999996" header="0.31496062000000002" footer="0.31496062000000002"/>
  <pageSetup paperSize="9" scale="75" orientation="portrait" r:id="rId1"/>
  <rowBreaks count="2" manualBreakCount="2">
    <brk id="52" max="16383" man="1"/>
    <brk id="112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48"/>
  <sheetViews>
    <sheetView showGridLines="0" view="pageBreakPreview" topLeftCell="A40" zoomScale="90" zoomScaleNormal="100" zoomScaleSheetLayoutView="90" workbookViewId="0">
      <selection activeCell="C46" sqref="C46"/>
    </sheetView>
  </sheetViews>
  <sheetFormatPr defaultColWidth="9.1796875" defaultRowHeight="15.5"/>
  <cols>
    <col min="1" max="1" width="9.1796875" style="35"/>
    <col min="2" max="2" width="72.1796875" style="35" customWidth="1"/>
    <col min="3" max="3" width="18" style="35" customWidth="1"/>
    <col min="4" max="4" width="16.7265625" style="35" customWidth="1"/>
    <col min="5" max="5" width="12.7265625" style="35" customWidth="1"/>
    <col min="6" max="6" width="12" style="35" customWidth="1"/>
    <col min="7" max="7" width="15.1796875" style="35" customWidth="1"/>
    <col min="8" max="16384" width="9.1796875" style="35"/>
  </cols>
  <sheetData>
    <row r="1" spans="1:4" ht="23">
      <c r="A1" s="571" t="s">
        <v>39</v>
      </c>
      <c r="B1" s="571"/>
      <c r="C1" s="571"/>
      <c r="D1" s="571"/>
    </row>
    <row r="2" spans="1:4" ht="48.65" customHeight="1">
      <c r="A2" s="572" t="s">
        <v>40</v>
      </c>
      <c r="B2" s="572"/>
      <c r="C2" s="572"/>
      <c r="D2" s="572"/>
    </row>
    <row r="3" spans="1:4">
      <c r="A3" s="573" t="s">
        <v>41</v>
      </c>
      <c r="B3" s="573"/>
      <c r="C3" s="573"/>
      <c r="D3" s="573"/>
    </row>
    <row r="4" spans="1:4">
      <c r="A4" s="570" t="s">
        <v>237</v>
      </c>
      <c r="B4" s="570"/>
      <c r="C4" s="570"/>
      <c r="D4" s="570"/>
    </row>
    <row r="5" spans="1:4">
      <c r="A5" s="570" t="s">
        <v>244</v>
      </c>
      <c r="B5" s="570"/>
      <c r="C5" s="570"/>
    </row>
    <row r="6" spans="1:4">
      <c r="A6" s="569" t="s">
        <v>42</v>
      </c>
      <c r="B6" s="569"/>
      <c r="C6" s="569"/>
    </row>
    <row r="7" spans="1:4" ht="16" thickBot="1"/>
    <row r="8" spans="1:4" ht="16" thickBot="1">
      <c r="A8" s="36">
        <v>1</v>
      </c>
      <c r="B8" s="37" t="s">
        <v>43</v>
      </c>
      <c r="C8" s="37" t="s">
        <v>44</v>
      </c>
    </row>
    <row r="9" spans="1:4" ht="16" thickBot="1">
      <c r="A9" s="38" t="s">
        <v>45</v>
      </c>
      <c r="B9" s="39" t="s">
        <v>46</v>
      </c>
      <c r="C9" s="40">
        <v>1239</v>
      </c>
    </row>
    <row r="10" spans="1:4" ht="16" thickBot="1">
      <c r="A10" s="38" t="s">
        <v>47</v>
      </c>
      <c r="B10" s="39" t="s">
        <v>48</v>
      </c>
      <c r="C10" s="40"/>
    </row>
    <row r="11" spans="1:4" ht="16" thickBot="1">
      <c r="A11" s="38" t="s">
        <v>49</v>
      </c>
      <c r="B11" s="39" t="s">
        <v>50</v>
      </c>
      <c r="C11" s="40"/>
    </row>
    <row r="12" spans="1:4" ht="16" thickBot="1">
      <c r="A12" s="38" t="s">
        <v>51</v>
      </c>
      <c r="B12" s="39" t="s">
        <v>52</v>
      </c>
      <c r="C12" s="40"/>
    </row>
    <row r="13" spans="1:4" ht="16" thickBot="1">
      <c r="A13" s="38" t="s">
        <v>53</v>
      </c>
      <c r="B13" s="39" t="s">
        <v>54</v>
      </c>
      <c r="C13" s="40"/>
    </row>
    <row r="14" spans="1:4" ht="16" thickBot="1">
      <c r="A14" s="38"/>
      <c r="B14" s="39"/>
      <c r="C14" s="40"/>
    </row>
    <row r="15" spans="1:4" ht="16" thickBot="1">
      <c r="A15" s="38" t="s">
        <v>55</v>
      </c>
      <c r="B15" s="39" t="s">
        <v>56</v>
      </c>
      <c r="C15" s="40"/>
    </row>
    <row r="16" spans="1:4" ht="16" thickBot="1">
      <c r="A16" s="574" t="s">
        <v>57</v>
      </c>
      <c r="B16" s="575"/>
      <c r="C16" s="40">
        <f>SUM(C9:C15)</f>
        <v>1239</v>
      </c>
    </row>
    <row r="19" spans="1:4">
      <c r="A19" s="569" t="s">
        <v>58</v>
      </c>
      <c r="B19" s="569"/>
      <c r="C19" s="569"/>
      <c r="D19" s="569"/>
    </row>
    <row r="20" spans="1:4">
      <c r="A20" s="41"/>
    </row>
    <row r="21" spans="1:4">
      <c r="A21" s="576" t="s">
        <v>59</v>
      </c>
      <c r="B21" s="576"/>
      <c r="C21" s="576"/>
      <c r="D21" s="576"/>
    </row>
    <row r="22" spans="1:4" ht="16" thickBot="1"/>
    <row r="23" spans="1:4" ht="16" thickBot="1">
      <c r="A23" s="36" t="s">
        <v>60</v>
      </c>
      <c r="B23" s="37" t="s">
        <v>61</v>
      </c>
      <c r="C23" s="37" t="s">
        <v>62</v>
      </c>
      <c r="D23" s="37" t="s">
        <v>44</v>
      </c>
    </row>
    <row r="24" spans="1:4" ht="16" thickBot="1">
      <c r="A24" s="38" t="s">
        <v>45</v>
      </c>
      <c r="B24" s="39" t="s">
        <v>63</v>
      </c>
      <c r="C24" s="42">
        <v>8.3299999999999999E-2</v>
      </c>
      <c r="D24" s="43">
        <f>C24*C16</f>
        <v>103.20869999999999</v>
      </c>
    </row>
    <row r="25" spans="1:4" ht="16" thickBot="1">
      <c r="A25" s="38" t="s">
        <v>47</v>
      </c>
      <c r="B25" s="39" t="s">
        <v>64</v>
      </c>
      <c r="C25" s="42">
        <v>0.1111</v>
      </c>
      <c r="D25" s="44">
        <f>C25*C16</f>
        <v>137.65290000000002</v>
      </c>
    </row>
    <row r="26" spans="1:4" ht="16" thickBot="1">
      <c r="A26" s="574" t="s">
        <v>57</v>
      </c>
      <c r="B26" s="575"/>
      <c r="C26" s="42"/>
      <c r="D26" s="45">
        <f>SUM(D24:D25)</f>
        <v>240.86160000000001</v>
      </c>
    </row>
    <row r="29" spans="1:4" ht="32.25" customHeight="1">
      <c r="A29" s="577" t="s">
        <v>65</v>
      </c>
      <c r="B29" s="577"/>
      <c r="C29" s="577"/>
      <c r="D29" s="577"/>
    </row>
    <row r="30" spans="1:4" ht="16" thickBot="1"/>
    <row r="31" spans="1:4" ht="16" thickBot="1">
      <c r="A31" s="36" t="s">
        <v>66</v>
      </c>
      <c r="B31" s="37" t="s">
        <v>67</v>
      </c>
      <c r="C31" s="37" t="s">
        <v>62</v>
      </c>
      <c r="D31" s="37" t="s">
        <v>44</v>
      </c>
    </row>
    <row r="32" spans="1:4" ht="16" thickBot="1">
      <c r="A32" s="38" t="s">
        <v>45</v>
      </c>
      <c r="B32" s="39" t="s">
        <v>68</v>
      </c>
      <c r="C32" s="42">
        <v>0.2</v>
      </c>
      <c r="D32" s="46">
        <f>C32*(C16+D26+C101)</f>
        <v>301.50073800000001</v>
      </c>
    </row>
    <row r="33" spans="1:4" ht="16" thickBot="1">
      <c r="A33" s="38" t="s">
        <v>47</v>
      </c>
      <c r="B33" s="39" t="s">
        <v>69</v>
      </c>
      <c r="C33" s="42">
        <v>2.5000000000000001E-2</v>
      </c>
      <c r="D33" s="46">
        <f>C33*(C16+D26+C101)</f>
        <v>37.687592250000002</v>
      </c>
    </row>
    <row r="34" spans="1:4" ht="16" thickBot="1">
      <c r="A34" s="38" t="s">
        <v>49</v>
      </c>
      <c r="B34" s="39" t="s">
        <v>70</v>
      </c>
      <c r="C34" s="47">
        <v>0.03</v>
      </c>
      <c r="D34" s="46">
        <f>C34*(C16+D26+C101)</f>
        <v>45.225110700000002</v>
      </c>
    </row>
    <row r="35" spans="1:4" ht="16" thickBot="1">
      <c r="A35" s="38" t="s">
        <v>51</v>
      </c>
      <c r="B35" s="39" t="s">
        <v>71</v>
      </c>
      <c r="C35" s="42">
        <v>1.4999999999999999E-2</v>
      </c>
      <c r="D35" s="46">
        <f>C35*(C16+D26+C101)</f>
        <v>22.612555350000001</v>
      </c>
    </row>
    <row r="36" spans="1:4" ht="16" thickBot="1">
      <c r="A36" s="38" t="s">
        <v>53</v>
      </c>
      <c r="B36" s="39" t="s">
        <v>72</v>
      </c>
      <c r="C36" s="42">
        <v>0.01</v>
      </c>
      <c r="D36" s="46">
        <f>C36*(C16+D26+C101)</f>
        <v>15.075036900000001</v>
      </c>
    </row>
    <row r="37" spans="1:4" ht="16" thickBot="1">
      <c r="A37" s="38" t="s">
        <v>73</v>
      </c>
      <c r="B37" s="39" t="s">
        <v>74</v>
      </c>
      <c r="C37" s="42">
        <v>6.0000000000000001E-3</v>
      </c>
      <c r="D37" s="46">
        <f>C37*(C16+D26+C101)</f>
        <v>9.0450221400000004</v>
      </c>
    </row>
    <row r="38" spans="1:4" ht="16" thickBot="1">
      <c r="A38" s="38" t="s">
        <v>55</v>
      </c>
      <c r="B38" s="39" t="s">
        <v>75</v>
      </c>
      <c r="C38" s="42">
        <v>2E-3</v>
      </c>
      <c r="D38" s="46">
        <f>C38*(C16+D26+C101)</f>
        <v>3.0150073800000001</v>
      </c>
    </row>
    <row r="39" spans="1:4" ht="16" thickBot="1">
      <c r="A39" s="38" t="s">
        <v>76</v>
      </c>
      <c r="B39" s="39" t="s">
        <v>77</v>
      </c>
      <c r="C39" s="42">
        <v>0.08</v>
      </c>
      <c r="D39" s="46">
        <f>C39*(C16+D26+C101)</f>
        <v>120.60029520000001</v>
      </c>
    </row>
    <row r="40" spans="1:4" ht="16" thickBot="1">
      <c r="A40" s="574" t="s">
        <v>78</v>
      </c>
      <c r="B40" s="575"/>
      <c r="C40" s="48">
        <f>SUM(C32:C39)</f>
        <v>0.36800000000000005</v>
      </c>
      <c r="D40" s="49">
        <f>SUM(D32:D39)</f>
        <v>554.76135792000002</v>
      </c>
    </row>
    <row r="43" spans="1:4">
      <c r="A43" s="576" t="s">
        <v>79</v>
      </c>
      <c r="B43" s="576"/>
      <c r="C43" s="576"/>
    </row>
    <row r="44" spans="1:4" ht="16" thickBot="1"/>
    <row r="45" spans="1:4" ht="16" thickBot="1">
      <c r="A45" s="36" t="s">
        <v>80</v>
      </c>
      <c r="B45" s="37" t="s">
        <v>81</v>
      </c>
      <c r="C45" s="37" t="s">
        <v>44</v>
      </c>
    </row>
    <row r="46" spans="1:4" ht="16" thickBot="1">
      <c r="A46" s="38" t="s">
        <v>45</v>
      </c>
      <c r="B46" s="39" t="s">
        <v>82</v>
      </c>
      <c r="C46" s="40">
        <f>(4*2*22)-(C9*6%)</f>
        <v>101.66</v>
      </c>
    </row>
    <row r="47" spans="1:4" ht="16" thickBot="1">
      <c r="A47" s="38" t="s">
        <v>47</v>
      </c>
      <c r="B47" s="39" t="s">
        <v>83</v>
      </c>
      <c r="C47" s="40">
        <f>(18*22)*0.9</f>
        <v>356.40000000000003</v>
      </c>
    </row>
    <row r="48" spans="1:4" ht="16" thickBot="1">
      <c r="A48" s="38" t="s">
        <v>49</v>
      </c>
      <c r="B48" s="39" t="s">
        <v>84</v>
      </c>
      <c r="C48" s="40">
        <v>13</v>
      </c>
    </row>
    <row r="49" spans="1:4" ht="16" thickBot="1">
      <c r="A49" s="38" t="s">
        <v>51</v>
      </c>
      <c r="B49" s="39" t="s">
        <v>56</v>
      </c>
      <c r="C49" s="40"/>
    </row>
    <row r="50" spans="1:4" ht="16" thickBot="1">
      <c r="A50" s="574" t="s">
        <v>57</v>
      </c>
      <c r="B50" s="575"/>
      <c r="C50" s="58">
        <f>SUM(C46:C49)</f>
        <v>471.06000000000006</v>
      </c>
    </row>
    <row r="53" spans="1:4">
      <c r="A53" s="576" t="s">
        <v>85</v>
      </c>
      <c r="B53" s="576"/>
      <c r="C53" s="576"/>
    </row>
    <row r="54" spans="1:4" ht="16" thickBot="1"/>
    <row r="55" spans="1:4" ht="16" thickBot="1">
      <c r="A55" s="36">
        <v>2</v>
      </c>
      <c r="B55" s="37" t="s">
        <v>86</v>
      </c>
      <c r="C55" s="37" t="s">
        <v>44</v>
      </c>
    </row>
    <row r="56" spans="1:4" ht="16" thickBot="1">
      <c r="A56" s="38" t="s">
        <v>60</v>
      </c>
      <c r="B56" s="39" t="s">
        <v>61</v>
      </c>
      <c r="C56" s="46">
        <f>D26</f>
        <v>240.86160000000001</v>
      </c>
    </row>
    <row r="57" spans="1:4" ht="16" thickBot="1">
      <c r="A57" s="38" t="s">
        <v>66</v>
      </c>
      <c r="B57" s="39" t="s">
        <v>67</v>
      </c>
      <c r="C57" s="46">
        <f>D40</f>
        <v>554.76135792000002</v>
      </c>
    </row>
    <row r="58" spans="1:4" ht="16" thickBot="1">
      <c r="A58" s="38" t="s">
        <v>80</v>
      </c>
      <c r="B58" s="39" t="s">
        <v>81</v>
      </c>
      <c r="C58" s="46">
        <f>C50</f>
        <v>471.06000000000006</v>
      </c>
    </row>
    <row r="59" spans="1:4" ht="16" thickBot="1">
      <c r="A59" s="574" t="s">
        <v>57</v>
      </c>
      <c r="B59" s="575"/>
      <c r="C59" s="49">
        <f>SUM(C56:C58)</f>
        <v>1266.6829579200003</v>
      </c>
    </row>
    <row r="60" spans="1:4">
      <c r="A60" s="50"/>
    </row>
    <row r="62" spans="1:4">
      <c r="A62" s="569" t="s">
        <v>87</v>
      </c>
      <c r="B62" s="569"/>
      <c r="C62" s="569"/>
      <c r="D62" s="569"/>
    </row>
    <row r="63" spans="1:4" ht="16" thickBot="1"/>
    <row r="64" spans="1:4" ht="16" thickBot="1">
      <c r="A64" s="36">
        <v>3</v>
      </c>
      <c r="B64" s="37" t="s">
        <v>88</v>
      </c>
      <c r="C64" s="37" t="s">
        <v>62</v>
      </c>
      <c r="D64" s="37" t="s">
        <v>44</v>
      </c>
    </row>
    <row r="65" spans="1:4" ht="16" thickBot="1">
      <c r="A65" s="38" t="s">
        <v>45</v>
      </c>
      <c r="B65" s="51" t="s">
        <v>89</v>
      </c>
      <c r="C65" s="52">
        <v>4.1700000000000001E-3</v>
      </c>
      <c r="D65" s="53">
        <f>C65*C16</f>
        <v>5.1666300000000005</v>
      </c>
    </row>
    <row r="66" spans="1:4" ht="16" thickBot="1">
      <c r="A66" s="38" t="s">
        <v>47</v>
      </c>
      <c r="B66" s="51" t="s">
        <v>90</v>
      </c>
      <c r="C66" s="52">
        <v>3.3E-4</v>
      </c>
      <c r="D66" s="54">
        <f>C66*C16</f>
        <v>0.40887000000000001</v>
      </c>
    </row>
    <row r="67" spans="1:4" ht="16" thickBot="1">
      <c r="A67" s="38" t="s">
        <v>49</v>
      </c>
      <c r="B67" s="51" t="s">
        <v>91</v>
      </c>
      <c r="C67" s="52">
        <v>1.6000000000000001E-4</v>
      </c>
      <c r="D67" s="53">
        <f>C67*C16</f>
        <v>0.19824000000000003</v>
      </c>
    </row>
    <row r="68" spans="1:4" ht="16" thickBot="1">
      <c r="A68" s="38" t="s">
        <v>51</v>
      </c>
      <c r="B68" s="51" t="s">
        <v>92</v>
      </c>
      <c r="C68" s="52">
        <v>1.9400000000000001E-2</v>
      </c>
      <c r="D68" s="54">
        <f>C68*C16</f>
        <v>24.0366</v>
      </c>
    </row>
    <row r="69" spans="1:4" ht="16" thickBot="1">
      <c r="A69" s="38" t="s">
        <v>53</v>
      </c>
      <c r="B69" s="51" t="s">
        <v>93</v>
      </c>
      <c r="C69" s="52">
        <f>C40*C68</f>
        <v>7.1392000000000009E-3</v>
      </c>
      <c r="D69" s="53">
        <f>C69*C16</f>
        <v>8.8454688000000008</v>
      </c>
    </row>
    <row r="70" spans="1:4" ht="16" thickBot="1">
      <c r="A70" s="38" t="s">
        <v>73</v>
      </c>
      <c r="B70" s="51" t="s">
        <v>94</v>
      </c>
      <c r="C70" s="52">
        <v>3.2000000000000001E-2</v>
      </c>
      <c r="D70" s="53">
        <f>C70*C16</f>
        <v>39.648000000000003</v>
      </c>
    </row>
    <row r="71" spans="1:4" ht="16" thickBot="1">
      <c r="A71" s="574" t="s">
        <v>57</v>
      </c>
      <c r="B71" s="575"/>
      <c r="C71" s="55"/>
      <c r="D71" s="145">
        <f>SUM(D65:D70)</f>
        <v>78.303808800000013</v>
      </c>
    </row>
    <row r="74" spans="1:4">
      <c r="A74" s="569" t="s">
        <v>95</v>
      </c>
      <c r="B74" s="569"/>
      <c r="C74" s="569"/>
      <c r="D74" s="569"/>
    </row>
    <row r="77" spans="1:4">
      <c r="A77" s="569" t="s">
        <v>96</v>
      </c>
      <c r="B77" s="569"/>
      <c r="C77" s="569"/>
      <c r="D77" s="569"/>
    </row>
    <row r="78" spans="1:4" ht="16" thickBot="1">
      <c r="A78" s="41"/>
    </row>
    <row r="79" spans="1:4" ht="16" thickBot="1">
      <c r="A79" s="36" t="s">
        <v>97</v>
      </c>
      <c r="B79" s="37" t="s">
        <v>98</v>
      </c>
      <c r="C79" s="37" t="s">
        <v>62</v>
      </c>
      <c r="D79" s="37" t="s">
        <v>44</v>
      </c>
    </row>
    <row r="80" spans="1:4" ht="16" thickBot="1">
      <c r="A80" s="38" t="s">
        <v>45</v>
      </c>
      <c r="B80" s="39" t="s">
        <v>99</v>
      </c>
      <c r="C80" s="52">
        <v>9.2599999999999991E-3</v>
      </c>
      <c r="D80" s="53">
        <f>C80*C16</f>
        <v>11.473139999999999</v>
      </c>
    </row>
    <row r="81" spans="1:4" ht="16" thickBot="1">
      <c r="A81" s="38" t="s">
        <v>47</v>
      </c>
      <c r="B81" s="39" t="s">
        <v>98</v>
      </c>
      <c r="C81" s="52">
        <v>8.3300000000000006E-3</v>
      </c>
      <c r="D81" s="54">
        <f>C81*C16</f>
        <v>10.320870000000001</v>
      </c>
    </row>
    <row r="82" spans="1:4" ht="16" thickBot="1">
      <c r="A82" s="38" t="s">
        <v>49</v>
      </c>
      <c r="B82" s="39" t="s">
        <v>100</v>
      </c>
      <c r="C82" s="52">
        <v>2.7999999999999998E-4</v>
      </c>
      <c r="D82" s="53">
        <f>C82*C16</f>
        <v>0.34691999999999995</v>
      </c>
    </row>
    <row r="83" spans="1:4" ht="16" thickBot="1">
      <c r="A83" s="38" t="s">
        <v>51</v>
      </c>
      <c r="B83" s="39" t="s">
        <v>101</v>
      </c>
      <c r="C83" s="52">
        <v>3.3300000000000001E-3</v>
      </c>
      <c r="D83" s="54">
        <f>C83*C16</f>
        <v>4.1258699999999999</v>
      </c>
    </row>
    <row r="84" spans="1:4" ht="16" thickBot="1">
      <c r="A84" s="38" t="s">
        <v>53</v>
      </c>
      <c r="B84" s="39" t="s">
        <v>102</v>
      </c>
      <c r="C84" s="52">
        <v>1.1100000000000001E-3</v>
      </c>
      <c r="D84" s="53">
        <f>C84*C16</f>
        <v>1.3752900000000001</v>
      </c>
    </row>
    <row r="85" spans="1:4" ht="16" thickBot="1">
      <c r="A85" s="38" t="s">
        <v>73</v>
      </c>
      <c r="B85" s="39" t="s">
        <v>56</v>
      </c>
      <c r="C85" s="52"/>
      <c r="D85" s="53">
        <f>C85*C16</f>
        <v>0</v>
      </c>
    </row>
    <row r="86" spans="1:4" ht="16" thickBot="1">
      <c r="A86" s="574" t="s">
        <v>78</v>
      </c>
      <c r="B86" s="575"/>
      <c r="C86" s="55">
        <f>SUM(C80:C85)</f>
        <v>2.231E-2</v>
      </c>
      <c r="D86" s="144">
        <f>SUM(D80:D85)</f>
        <v>27.64209</v>
      </c>
    </row>
    <row r="89" spans="1:4">
      <c r="A89" s="576" t="s">
        <v>103</v>
      </c>
      <c r="B89" s="576"/>
      <c r="C89" s="576"/>
    </row>
    <row r="90" spans="1:4" ht="16" thickBot="1">
      <c r="A90" s="41"/>
    </row>
    <row r="91" spans="1:4" ht="16" thickBot="1">
      <c r="A91" s="36" t="s">
        <v>104</v>
      </c>
      <c r="B91" s="37" t="s">
        <v>105</v>
      </c>
      <c r="C91" s="37" t="s">
        <v>44</v>
      </c>
    </row>
    <row r="92" spans="1:4" ht="16" thickBot="1">
      <c r="A92" s="38" t="s">
        <v>45</v>
      </c>
      <c r="B92" s="39" t="s">
        <v>106</v>
      </c>
      <c r="C92" s="40">
        <v>0</v>
      </c>
    </row>
    <row r="93" spans="1:4" ht="16" thickBot="1">
      <c r="A93" s="574" t="s">
        <v>57</v>
      </c>
      <c r="B93" s="575"/>
      <c r="C93" s="56"/>
    </row>
    <row r="96" spans="1:4">
      <c r="A96" s="576" t="s">
        <v>107</v>
      </c>
      <c r="B96" s="576"/>
      <c r="C96" s="576"/>
    </row>
    <row r="97" spans="1:3" ht="16" thickBot="1">
      <c r="A97" s="41"/>
    </row>
    <row r="98" spans="1:3" ht="16" thickBot="1">
      <c r="A98" s="36">
        <v>4</v>
      </c>
      <c r="B98" s="37" t="s">
        <v>108</v>
      </c>
      <c r="C98" s="37" t="s">
        <v>44</v>
      </c>
    </row>
    <row r="99" spans="1:3" ht="16" thickBot="1">
      <c r="A99" s="38" t="s">
        <v>97</v>
      </c>
      <c r="B99" s="39" t="s">
        <v>98</v>
      </c>
      <c r="C99" s="40">
        <f>D86</f>
        <v>27.64209</v>
      </c>
    </row>
    <row r="100" spans="1:3" ht="16" thickBot="1">
      <c r="A100" s="38" t="s">
        <v>104</v>
      </c>
      <c r="B100" s="39" t="s">
        <v>105</v>
      </c>
      <c r="C100" s="40">
        <v>0</v>
      </c>
    </row>
    <row r="101" spans="1:3" ht="16" thickBot="1">
      <c r="A101" s="574" t="s">
        <v>57</v>
      </c>
      <c r="B101" s="575"/>
      <c r="C101" s="40">
        <f>SUM(C99:C100)</f>
        <v>27.64209</v>
      </c>
    </row>
    <row r="104" spans="1:3">
      <c r="A104" s="569" t="s">
        <v>109</v>
      </c>
      <c r="B104" s="569"/>
      <c r="C104" s="569"/>
    </row>
    <row r="105" spans="1:3" ht="16" thickBot="1"/>
    <row r="106" spans="1:3" ht="16" thickBot="1">
      <c r="A106" s="36">
        <v>5</v>
      </c>
      <c r="B106" s="57" t="s">
        <v>110</v>
      </c>
      <c r="C106" s="37" t="s">
        <v>44</v>
      </c>
    </row>
    <row r="107" spans="1:3" ht="16" thickBot="1">
      <c r="A107" s="38" t="s">
        <v>45</v>
      </c>
      <c r="B107" s="39" t="s">
        <v>111</v>
      </c>
      <c r="C107" s="146">
        <f>ASG!C107</f>
        <v>0</v>
      </c>
    </row>
    <row r="108" spans="1:3" ht="16" thickBot="1">
      <c r="A108" s="38" t="s">
        <v>47</v>
      </c>
      <c r="B108" s="39" t="s">
        <v>112</v>
      </c>
      <c r="C108" s="146">
        <v>0</v>
      </c>
    </row>
    <row r="109" spans="1:3" ht="16" thickBot="1">
      <c r="A109" s="38" t="s">
        <v>49</v>
      </c>
      <c r="B109" s="39" t="s">
        <v>113</v>
      </c>
      <c r="C109" s="146">
        <v>0</v>
      </c>
    </row>
    <row r="110" spans="1:3" ht="16" thickBot="1">
      <c r="A110" s="38" t="s">
        <v>51</v>
      </c>
      <c r="B110" s="39" t="s">
        <v>114</v>
      </c>
      <c r="C110" s="146">
        <v>90.11</v>
      </c>
    </row>
    <row r="111" spans="1:3" ht="16" thickBot="1">
      <c r="A111" s="574" t="s">
        <v>78</v>
      </c>
      <c r="B111" s="575"/>
      <c r="C111" s="58">
        <f>SUM(C107:C110)</f>
        <v>90.11</v>
      </c>
    </row>
    <row r="114" spans="1:4">
      <c r="A114" s="569" t="s">
        <v>115</v>
      </c>
      <c r="B114" s="569"/>
      <c r="C114" s="569"/>
      <c r="D114" s="569"/>
    </row>
    <row r="115" spans="1:4" ht="16" thickBot="1"/>
    <row r="116" spans="1:4" ht="16" thickBot="1">
      <c r="A116" s="36">
        <v>6</v>
      </c>
      <c r="B116" s="57" t="s">
        <v>116</v>
      </c>
      <c r="C116" s="37" t="s">
        <v>62</v>
      </c>
      <c r="D116" s="37" t="s">
        <v>44</v>
      </c>
    </row>
    <row r="117" spans="1:4" ht="16" thickBot="1">
      <c r="A117" s="38" t="s">
        <v>45</v>
      </c>
      <c r="B117" s="39" t="s">
        <v>117</v>
      </c>
      <c r="C117" s="147">
        <f>ASG!$C$117</f>
        <v>0.03</v>
      </c>
      <c r="D117" s="40">
        <f>(C137)*C117</f>
        <v>81.052165701600003</v>
      </c>
    </row>
    <row r="118" spans="1:4" ht="16" thickBot="1">
      <c r="A118" s="38" t="s">
        <v>47</v>
      </c>
      <c r="B118" s="39" t="s">
        <v>118</v>
      </c>
      <c r="C118" s="147">
        <f>ASG!$C$118</f>
        <v>6.7900000000000002E-2</v>
      </c>
      <c r="D118" s="40">
        <f>(C137+D117)*C118</f>
        <v>188.95151042242665</v>
      </c>
    </row>
    <row r="119" spans="1:4" ht="16" thickBot="1">
      <c r="A119" s="38"/>
      <c r="B119" s="59" t="s">
        <v>119</v>
      </c>
      <c r="C119" s="52">
        <f>SUM(C117:C118)</f>
        <v>9.7900000000000001E-2</v>
      </c>
      <c r="D119" s="40">
        <f>SUM(D117:D118)</f>
        <v>270.00367612402664</v>
      </c>
    </row>
    <row r="120" spans="1:4" ht="16" thickBot="1">
      <c r="A120" s="38" t="s">
        <v>49</v>
      </c>
      <c r="B120" s="39" t="s">
        <v>120</v>
      </c>
      <c r="C120" s="150"/>
      <c r="D120" s="150"/>
    </row>
    <row r="121" spans="1:4" ht="16" thickBot="1">
      <c r="A121" s="38"/>
      <c r="B121" s="39" t="s">
        <v>121</v>
      </c>
      <c r="C121" s="52"/>
      <c r="D121" s="149"/>
    </row>
    <row r="122" spans="1:4" ht="16" thickBot="1">
      <c r="A122" s="38"/>
      <c r="B122" s="39" t="s">
        <v>122</v>
      </c>
      <c r="C122" s="52">
        <v>1.6500000000000001E-2</v>
      </c>
      <c r="D122" s="40">
        <f>$C$139*C122</f>
        <v>57.182235000000006</v>
      </c>
    </row>
    <row r="123" spans="1:4" ht="16" thickBot="1">
      <c r="A123" s="38"/>
      <c r="B123" s="39" t="s">
        <v>123</v>
      </c>
      <c r="C123" s="52">
        <v>7.5999999999999998E-2</v>
      </c>
      <c r="D123" s="40">
        <f>$C$139*C123</f>
        <v>263.38484</v>
      </c>
    </row>
    <row r="124" spans="1:4" ht="16" thickBot="1">
      <c r="A124" s="38"/>
      <c r="B124" s="39" t="s">
        <v>124</v>
      </c>
      <c r="C124" s="55"/>
      <c r="D124" s="40"/>
    </row>
    <row r="125" spans="1:4" ht="16" thickBot="1">
      <c r="A125" s="38"/>
      <c r="B125" s="39" t="s">
        <v>236</v>
      </c>
      <c r="C125" s="55">
        <v>0.05</v>
      </c>
      <c r="D125" s="40">
        <f>$C$139*C125</f>
        <v>173.27950000000001</v>
      </c>
    </row>
    <row r="126" spans="1:4" ht="16" thickBot="1">
      <c r="A126" s="574" t="s">
        <v>78</v>
      </c>
      <c r="B126" s="575"/>
      <c r="C126" s="60">
        <f>C122+C123+C125</f>
        <v>0.14250000000000002</v>
      </c>
      <c r="D126" s="148">
        <f>(C137+D117+D118)/(1-C126)-(C137+D117+D118)</f>
        <v>493.84642674084444</v>
      </c>
    </row>
    <row r="129" spans="1:9">
      <c r="A129" s="569" t="s">
        <v>125</v>
      </c>
      <c r="B129" s="569"/>
      <c r="C129" s="569"/>
    </row>
    <row r="130" spans="1:9" ht="16" thickBot="1"/>
    <row r="131" spans="1:9" ht="16" thickBot="1">
      <c r="A131" s="36"/>
      <c r="B131" s="37" t="s">
        <v>126</v>
      </c>
      <c r="C131" s="37" t="s">
        <v>44</v>
      </c>
    </row>
    <row r="132" spans="1:9" ht="16" thickBot="1">
      <c r="A132" s="61" t="s">
        <v>45</v>
      </c>
      <c r="B132" s="39" t="s">
        <v>42</v>
      </c>
      <c r="C132" s="62">
        <f>C16</f>
        <v>1239</v>
      </c>
    </row>
    <row r="133" spans="1:9" ht="16" thickBot="1">
      <c r="A133" s="61" t="s">
        <v>47</v>
      </c>
      <c r="B133" s="39" t="s">
        <v>58</v>
      </c>
      <c r="C133" s="62">
        <f>C59</f>
        <v>1266.6829579200003</v>
      </c>
    </row>
    <row r="134" spans="1:9" ht="16" thickBot="1">
      <c r="A134" s="61" t="s">
        <v>49</v>
      </c>
      <c r="B134" s="39" t="s">
        <v>87</v>
      </c>
      <c r="C134" s="62">
        <f>D71</f>
        <v>78.303808800000013</v>
      </c>
    </row>
    <row r="135" spans="1:9" ht="16" thickBot="1">
      <c r="A135" s="61" t="s">
        <v>51</v>
      </c>
      <c r="B135" s="39" t="s">
        <v>95</v>
      </c>
      <c r="C135" s="62">
        <f>C101</f>
        <v>27.64209</v>
      </c>
    </row>
    <row r="136" spans="1:9" ht="16" thickBot="1">
      <c r="A136" s="61" t="s">
        <v>53</v>
      </c>
      <c r="B136" s="39" t="s">
        <v>109</v>
      </c>
      <c r="C136" s="62">
        <f>C111</f>
        <v>90.11</v>
      </c>
    </row>
    <row r="137" spans="1:9" ht="16" thickBot="1">
      <c r="A137" s="574" t="s">
        <v>127</v>
      </c>
      <c r="B137" s="575"/>
      <c r="C137" s="62">
        <f>SUM(C132:C136)</f>
        <v>2701.7388567200001</v>
      </c>
    </row>
    <row r="138" spans="1:9" ht="16" thickBot="1">
      <c r="A138" s="61" t="s">
        <v>73</v>
      </c>
      <c r="B138" s="39" t="s">
        <v>128</v>
      </c>
      <c r="C138" s="62">
        <f>D119+D126</f>
        <v>763.85010286487113</v>
      </c>
    </row>
    <row r="139" spans="1:9" ht="16" thickBot="1">
      <c r="A139" s="574" t="s">
        <v>129</v>
      </c>
      <c r="B139" s="575"/>
      <c r="C139" s="63">
        <f>ROUND(SUM(C137:C138),2)</f>
        <v>3465.59</v>
      </c>
    </row>
    <row r="140" spans="1:9" ht="16" thickBot="1"/>
    <row r="141" spans="1:9">
      <c r="A141" s="64" t="s">
        <v>130</v>
      </c>
      <c r="B141" s="65" t="s">
        <v>131</v>
      </c>
      <c r="C141" s="66">
        <f>C126</f>
        <v>0.14250000000000002</v>
      </c>
      <c r="D141" s="67"/>
      <c r="E141" s="67"/>
      <c r="F141" s="67"/>
      <c r="G141" s="67"/>
      <c r="H141" s="68"/>
      <c r="I141" s="69"/>
    </row>
    <row r="142" spans="1:9">
      <c r="A142" s="70"/>
      <c r="B142" s="67">
        <v>100</v>
      </c>
      <c r="C142" s="71"/>
      <c r="D142" s="67"/>
      <c r="E142" s="67"/>
      <c r="F142" s="67"/>
      <c r="G142" s="67"/>
      <c r="H142" s="68"/>
      <c r="I142" s="69"/>
    </row>
    <row r="143" spans="1:9">
      <c r="A143" s="72"/>
      <c r="B143" s="73"/>
      <c r="C143" s="74"/>
      <c r="D143" s="73"/>
      <c r="E143" s="73"/>
      <c r="F143" s="73"/>
      <c r="G143" s="73"/>
      <c r="H143" s="73"/>
      <c r="I143" s="75"/>
    </row>
    <row r="144" spans="1:9">
      <c r="A144" s="70" t="s">
        <v>132</v>
      </c>
      <c r="B144" s="67" t="s">
        <v>133</v>
      </c>
      <c r="C144" s="76">
        <f>SUM(C137+D117+D118)</f>
        <v>2971.7425328440268</v>
      </c>
      <c r="D144" s="67"/>
      <c r="E144" s="67"/>
      <c r="F144" s="67"/>
      <c r="G144" s="67"/>
      <c r="H144" s="68"/>
      <c r="I144" s="77"/>
    </row>
    <row r="145" spans="1:9">
      <c r="A145" s="72"/>
      <c r="B145" s="73"/>
      <c r="C145" s="74"/>
      <c r="D145" s="73"/>
      <c r="E145" s="73"/>
      <c r="F145" s="73"/>
      <c r="G145" s="73"/>
      <c r="H145" s="73"/>
      <c r="I145" s="78"/>
    </row>
    <row r="146" spans="1:9">
      <c r="A146" s="70" t="s">
        <v>134</v>
      </c>
      <c r="B146" s="67" t="s">
        <v>135</v>
      </c>
      <c r="C146" s="79">
        <f>(C144/(1-0.1425))</f>
        <v>3465.5889595848707</v>
      </c>
      <c r="D146" s="67"/>
      <c r="E146" s="67"/>
      <c r="F146" s="67"/>
      <c r="G146" s="67"/>
      <c r="H146" s="68"/>
      <c r="I146" s="77"/>
    </row>
    <row r="147" spans="1:9">
      <c r="A147" s="72"/>
      <c r="B147" s="73"/>
      <c r="C147" s="74"/>
      <c r="D147" s="73"/>
      <c r="E147" s="73"/>
      <c r="F147" s="73"/>
      <c r="G147" s="73"/>
      <c r="H147" s="73"/>
      <c r="I147" s="75"/>
    </row>
    <row r="148" spans="1:9" ht="16" thickBot="1">
      <c r="A148" s="80"/>
      <c r="B148" s="81" t="s">
        <v>136</v>
      </c>
      <c r="C148" s="82">
        <f>C146-C144</f>
        <v>493.84642674084398</v>
      </c>
      <c r="D148" s="67"/>
      <c r="E148" s="67"/>
      <c r="F148" s="67"/>
      <c r="G148" s="67"/>
      <c r="H148" s="68"/>
      <c r="I148" s="69"/>
    </row>
  </sheetData>
  <mergeCells count="32">
    <mergeCell ref="A1:D1"/>
    <mergeCell ref="A2:D2"/>
    <mergeCell ref="A3:D3"/>
    <mergeCell ref="A4:D4"/>
    <mergeCell ref="A5:C5"/>
    <mergeCell ref="A6:C6"/>
    <mergeCell ref="A16:B16"/>
    <mergeCell ref="A19:D19"/>
    <mergeCell ref="A21:D21"/>
    <mergeCell ref="A26:B26"/>
    <mergeCell ref="A29:D29"/>
    <mergeCell ref="A40:B40"/>
    <mergeCell ref="A43:C43"/>
    <mergeCell ref="A50:B50"/>
    <mergeCell ref="A53:C53"/>
    <mergeCell ref="A59:B59"/>
    <mergeCell ref="A62:D62"/>
    <mergeCell ref="A71:B71"/>
    <mergeCell ref="A74:D74"/>
    <mergeCell ref="A77:D77"/>
    <mergeCell ref="A86:B86"/>
    <mergeCell ref="A89:C89"/>
    <mergeCell ref="A93:B93"/>
    <mergeCell ref="A96:C96"/>
    <mergeCell ref="A137:B137"/>
    <mergeCell ref="A139:B139"/>
    <mergeCell ref="A101:B101"/>
    <mergeCell ref="A104:C104"/>
    <mergeCell ref="A111:B111"/>
    <mergeCell ref="A114:D114"/>
    <mergeCell ref="A126:B126"/>
    <mergeCell ref="A129:C129"/>
  </mergeCells>
  <pageMargins left="0.511811024" right="0.511811024" top="0.78740157499999996" bottom="0.78740157499999996" header="0.31496062000000002" footer="0.31496062000000002"/>
  <pageSetup paperSize="9" scale="75" orientation="portrait" r:id="rId1"/>
  <rowBreaks count="2" manualBreakCount="2">
    <brk id="52" max="16383" man="1"/>
    <brk id="112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48"/>
  <sheetViews>
    <sheetView showGridLines="0" view="pageBreakPreview" topLeftCell="A37" zoomScale="90" zoomScaleNormal="100" zoomScaleSheetLayoutView="90" workbookViewId="0">
      <selection activeCell="C46" sqref="C46"/>
    </sheetView>
  </sheetViews>
  <sheetFormatPr defaultColWidth="9.1796875" defaultRowHeight="15.5"/>
  <cols>
    <col min="1" max="1" width="9.1796875" style="35"/>
    <col min="2" max="2" width="72.1796875" style="35" customWidth="1"/>
    <col min="3" max="3" width="18" style="35" customWidth="1"/>
    <col min="4" max="4" width="16.7265625" style="35" customWidth="1"/>
    <col min="5" max="5" width="12.7265625" style="35" customWidth="1"/>
    <col min="6" max="6" width="12" style="35" customWidth="1"/>
    <col min="7" max="7" width="15.1796875" style="35" customWidth="1"/>
    <col min="8" max="16384" width="9.1796875" style="35"/>
  </cols>
  <sheetData>
    <row r="1" spans="1:4" ht="23">
      <c r="A1" s="571" t="s">
        <v>39</v>
      </c>
      <c r="B1" s="571"/>
      <c r="C1" s="571"/>
      <c r="D1" s="571"/>
    </row>
    <row r="2" spans="1:4" ht="48.65" customHeight="1">
      <c r="A2" s="572" t="s">
        <v>40</v>
      </c>
      <c r="B2" s="572"/>
      <c r="C2" s="572"/>
      <c r="D2" s="572"/>
    </row>
    <row r="3" spans="1:4">
      <c r="A3" s="573" t="s">
        <v>41</v>
      </c>
      <c r="B3" s="573"/>
      <c r="C3" s="573"/>
      <c r="D3" s="573"/>
    </row>
    <row r="4" spans="1:4">
      <c r="A4" s="570" t="s">
        <v>257</v>
      </c>
      <c r="B4" s="570"/>
      <c r="C4" s="570"/>
      <c r="D4" s="570"/>
    </row>
    <row r="5" spans="1:4">
      <c r="A5" s="570" t="s">
        <v>258</v>
      </c>
      <c r="B5" s="570"/>
      <c r="C5" s="570"/>
    </row>
    <row r="6" spans="1:4">
      <c r="A6" s="569" t="s">
        <v>42</v>
      </c>
      <c r="B6" s="569"/>
      <c r="C6" s="569"/>
    </row>
    <row r="7" spans="1:4" ht="16" thickBot="1"/>
    <row r="8" spans="1:4" ht="16" thickBot="1">
      <c r="A8" s="36">
        <v>1</v>
      </c>
      <c r="B8" s="37" t="s">
        <v>43</v>
      </c>
      <c r="C8" s="37" t="s">
        <v>44</v>
      </c>
    </row>
    <row r="9" spans="1:4" ht="16" thickBot="1">
      <c r="A9" s="38" t="s">
        <v>45</v>
      </c>
      <c r="B9" s="39" t="s">
        <v>46</v>
      </c>
      <c r="C9" s="40">
        <v>1239</v>
      </c>
    </row>
    <row r="10" spans="1:4" ht="16" thickBot="1">
      <c r="A10" s="38" t="s">
        <v>47</v>
      </c>
      <c r="B10" s="39" t="s">
        <v>48</v>
      </c>
      <c r="C10" s="40"/>
    </row>
    <row r="11" spans="1:4" ht="16" thickBot="1">
      <c r="A11" s="38" t="s">
        <v>49</v>
      </c>
      <c r="B11" s="39" t="s">
        <v>50</v>
      </c>
      <c r="C11" s="40"/>
    </row>
    <row r="12" spans="1:4" ht="16" thickBot="1">
      <c r="A12" s="38" t="s">
        <v>51</v>
      </c>
      <c r="B12" s="39" t="s">
        <v>52</v>
      </c>
      <c r="C12" s="40"/>
    </row>
    <row r="13" spans="1:4" ht="16" thickBot="1">
      <c r="A13" s="38" t="s">
        <v>53</v>
      </c>
      <c r="B13" s="39" t="s">
        <v>54</v>
      </c>
      <c r="C13" s="40"/>
    </row>
    <row r="14" spans="1:4" ht="16" thickBot="1">
      <c r="A14" s="38"/>
      <c r="B14" s="39"/>
      <c r="C14" s="40"/>
    </row>
    <row r="15" spans="1:4" ht="16" thickBot="1">
      <c r="A15" s="38" t="s">
        <v>55</v>
      </c>
      <c r="B15" s="39" t="s">
        <v>56</v>
      </c>
      <c r="C15" s="40"/>
    </row>
    <row r="16" spans="1:4" ht="16" thickBot="1">
      <c r="A16" s="574" t="s">
        <v>57</v>
      </c>
      <c r="B16" s="575"/>
      <c r="C16" s="40">
        <f>SUM(C9:C15)</f>
        <v>1239</v>
      </c>
    </row>
    <row r="19" spans="1:4">
      <c r="A19" s="569" t="s">
        <v>58</v>
      </c>
      <c r="B19" s="569"/>
      <c r="C19" s="569"/>
      <c r="D19" s="569"/>
    </row>
    <row r="20" spans="1:4">
      <c r="A20" s="41"/>
    </row>
    <row r="21" spans="1:4">
      <c r="A21" s="576" t="s">
        <v>59</v>
      </c>
      <c r="B21" s="576"/>
      <c r="C21" s="576"/>
      <c r="D21" s="576"/>
    </row>
    <row r="22" spans="1:4" ht="16" thickBot="1"/>
    <row r="23" spans="1:4" ht="16" thickBot="1">
      <c r="A23" s="36" t="s">
        <v>60</v>
      </c>
      <c r="B23" s="37" t="s">
        <v>61</v>
      </c>
      <c r="C23" s="37" t="s">
        <v>62</v>
      </c>
      <c r="D23" s="37" t="s">
        <v>44</v>
      </c>
    </row>
    <row r="24" spans="1:4" ht="16" thickBot="1">
      <c r="A24" s="38" t="s">
        <v>45</v>
      </c>
      <c r="B24" s="39" t="s">
        <v>63</v>
      </c>
      <c r="C24" s="42">
        <v>8.3299999999999999E-2</v>
      </c>
      <c r="D24" s="43">
        <f>C24*C16</f>
        <v>103.20869999999999</v>
      </c>
    </row>
    <row r="25" spans="1:4" ht="16" thickBot="1">
      <c r="A25" s="38" t="s">
        <v>47</v>
      </c>
      <c r="B25" s="39" t="s">
        <v>64</v>
      </c>
      <c r="C25" s="42">
        <v>0.1111</v>
      </c>
      <c r="D25" s="44">
        <f>C25*C16</f>
        <v>137.65290000000002</v>
      </c>
    </row>
    <row r="26" spans="1:4" ht="16" thickBot="1">
      <c r="A26" s="574" t="s">
        <v>57</v>
      </c>
      <c r="B26" s="575"/>
      <c r="C26" s="42"/>
      <c r="D26" s="45">
        <f>SUM(D24:D25)</f>
        <v>240.86160000000001</v>
      </c>
    </row>
    <row r="29" spans="1:4" ht="32.25" customHeight="1">
      <c r="A29" s="577" t="s">
        <v>65</v>
      </c>
      <c r="B29" s="577"/>
      <c r="C29" s="577"/>
      <c r="D29" s="577"/>
    </row>
    <row r="30" spans="1:4" ht="16" thickBot="1"/>
    <row r="31" spans="1:4" ht="16" thickBot="1">
      <c r="A31" s="36" t="s">
        <v>66</v>
      </c>
      <c r="B31" s="37" t="s">
        <v>67</v>
      </c>
      <c r="C31" s="37" t="s">
        <v>62</v>
      </c>
      <c r="D31" s="37" t="s">
        <v>44</v>
      </c>
    </row>
    <row r="32" spans="1:4" ht="16" thickBot="1">
      <c r="A32" s="38" t="s">
        <v>45</v>
      </c>
      <c r="B32" s="39" t="s">
        <v>68</v>
      </c>
      <c r="C32" s="42">
        <v>0.2</v>
      </c>
      <c r="D32" s="46">
        <f>C32*(C16+D26+C101)</f>
        <v>301.50073800000001</v>
      </c>
    </row>
    <row r="33" spans="1:4" ht="16" thickBot="1">
      <c r="A33" s="38" t="s">
        <v>47</v>
      </c>
      <c r="B33" s="39" t="s">
        <v>69</v>
      </c>
      <c r="C33" s="42">
        <v>2.5000000000000001E-2</v>
      </c>
      <c r="D33" s="46">
        <f>C33*(C16+D26+C101)</f>
        <v>37.687592250000002</v>
      </c>
    </row>
    <row r="34" spans="1:4" ht="16" thickBot="1">
      <c r="A34" s="38" t="s">
        <v>49</v>
      </c>
      <c r="B34" s="39" t="s">
        <v>70</v>
      </c>
      <c r="C34" s="47">
        <v>0.03</v>
      </c>
      <c r="D34" s="46">
        <f>C34*(C16+D26+C101)</f>
        <v>45.225110700000002</v>
      </c>
    </row>
    <row r="35" spans="1:4" ht="16" thickBot="1">
      <c r="A35" s="38" t="s">
        <v>51</v>
      </c>
      <c r="B35" s="39" t="s">
        <v>71</v>
      </c>
      <c r="C35" s="42">
        <v>1.4999999999999999E-2</v>
      </c>
      <c r="D35" s="46">
        <f>C35*(C16+D26+C101)</f>
        <v>22.612555350000001</v>
      </c>
    </row>
    <row r="36" spans="1:4" ht="16" thickBot="1">
      <c r="A36" s="38" t="s">
        <v>53</v>
      </c>
      <c r="B36" s="39" t="s">
        <v>72</v>
      </c>
      <c r="C36" s="42">
        <v>0.01</v>
      </c>
      <c r="D36" s="46">
        <f>C36*(C16+D26+C101)</f>
        <v>15.075036900000001</v>
      </c>
    </row>
    <row r="37" spans="1:4" ht="16" thickBot="1">
      <c r="A37" s="38" t="s">
        <v>73</v>
      </c>
      <c r="B37" s="39" t="s">
        <v>74</v>
      </c>
      <c r="C37" s="42">
        <v>6.0000000000000001E-3</v>
      </c>
      <c r="D37" s="46">
        <f>C37*(C16+D26+C101)</f>
        <v>9.0450221400000004</v>
      </c>
    </row>
    <row r="38" spans="1:4" ht="16" thickBot="1">
      <c r="A38" s="38" t="s">
        <v>55</v>
      </c>
      <c r="B38" s="39" t="s">
        <v>75</v>
      </c>
      <c r="C38" s="42">
        <v>2E-3</v>
      </c>
      <c r="D38" s="46">
        <f>C38*(C16+D26+C101)</f>
        <v>3.0150073800000001</v>
      </c>
    </row>
    <row r="39" spans="1:4" ht="16" thickBot="1">
      <c r="A39" s="38" t="s">
        <v>76</v>
      </c>
      <c r="B39" s="39" t="s">
        <v>77</v>
      </c>
      <c r="C39" s="42">
        <v>0.08</v>
      </c>
      <c r="D39" s="46">
        <f>C39*(C16+D26+C101)</f>
        <v>120.60029520000001</v>
      </c>
    </row>
    <row r="40" spans="1:4" ht="16" thickBot="1">
      <c r="A40" s="574" t="s">
        <v>78</v>
      </c>
      <c r="B40" s="575"/>
      <c r="C40" s="48">
        <f>SUM(C32:C39)</f>
        <v>0.36800000000000005</v>
      </c>
      <c r="D40" s="49">
        <f>SUM(D32:D39)</f>
        <v>554.76135792000002</v>
      </c>
    </row>
    <row r="43" spans="1:4">
      <c r="A43" s="576" t="s">
        <v>79</v>
      </c>
      <c r="B43" s="576"/>
      <c r="C43" s="576"/>
    </row>
    <row r="44" spans="1:4" ht="16" thickBot="1"/>
    <row r="45" spans="1:4" ht="16" thickBot="1">
      <c r="A45" s="36" t="s">
        <v>80</v>
      </c>
      <c r="B45" s="37" t="s">
        <v>81</v>
      </c>
      <c r="C45" s="37" t="s">
        <v>44</v>
      </c>
    </row>
    <row r="46" spans="1:4" ht="16" thickBot="1">
      <c r="A46" s="38" t="s">
        <v>45</v>
      </c>
      <c r="B46" s="39" t="s">
        <v>82</v>
      </c>
      <c r="C46" s="40">
        <f>(3.6*2*22)-(C9*6%)</f>
        <v>84.06</v>
      </c>
    </row>
    <row r="47" spans="1:4" ht="16" thickBot="1">
      <c r="A47" s="38" t="s">
        <v>47</v>
      </c>
      <c r="B47" s="39" t="s">
        <v>83</v>
      </c>
      <c r="C47" s="40">
        <f>(18*22)*0.9</f>
        <v>356.40000000000003</v>
      </c>
    </row>
    <row r="48" spans="1:4" ht="16" thickBot="1">
      <c r="A48" s="38" t="s">
        <v>49</v>
      </c>
      <c r="B48" s="39" t="s">
        <v>84</v>
      </c>
      <c r="C48" s="40">
        <v>13</v>
      </c>
    </row>
    <row r="49" spans="1:4" ht="16" thickBot="1">
      <c r="A49" s="38" t="s">
        <v>51</v>
      </c>
      <c r="B49" s="39" t="s">
        <v>56</v>
      </c>
      <c r="C49" s="40"/>
    </row>
    <row r="50" spans="1:4" ht="16" thickBot="1">
      <c r="A50" s="574" t="s">
        <v>57</v>
      </c>
      <c r="B50" s="575"/>
      <c r="C50" s="58">
        <f>SUM(C46:C49)</f>
        <v>453.46000000000004</v>
      </c>
    </row>
    <row r="53" spans="1:4">
      <c r="A53" s="576" t="s">
        <v>85</v>
      </c>
      <c r="B53" s="576"/>
      <c r="C53" s="576"/>
    </row>
    <row r="54" spans="1:4" ht="16" thickBot="1"/>
    <row r="55" spans="1:4" ht="16" thickBot="1">
      <c r="A55" s="36">
        <v>2</v>
      </c>
      <c r="B55" s="37" t="s">
        <v>86</v>
      </c>
      <c r="C55" s="37" t="s">
        <v>44</v>
      </c>
    </row>
    <row r="56" spans="1:4" ht="16" thickBot="1">
      <c r="A56" s="38" t="s">
        <v>60</v>
      </c>
      <c r="B56" s="39" t="s">
        <v>61</v>
      </c>
      <c r="C56" s="46">
        <f>D26</f>
        <v>240.86160000000001</v>
      </c>
    </row>
    <row r="57" spans="1:4" ht="16" thickBot="1">
      <c r="A57" s="38" t="s">
        <v>66</v>
      </c>
      <c r="B57" s="39" t="s">
        <v>67</v>
      </c>
      <c r="C57" s="46">
        <f>D40</f>
        <v>554.76135792000002</v>
      </c>
    </row>
    <row r="58" spans="1:4" ht="16" thickBot="1">
      <c r="A58" s="38" t="s">
        <v>80</v>
      </c>
      <c r="B58" s="39" t="s">
        <v>81</v>
      </c>
      <c r="C58" s="46">
        <f>C50</f>
        <v>453.46000000000004</v>
      </c>
    </row>
    <row r="59" spans="1:4" ht="16" thickBot="1">
      <c r="A59" s="574" t="s">
        <v>57</v>
      </c>
      <c r="B59" s="575"/>
      <c r="C59" s="49">
        <f>SUM(C56:C58)</f>
        <v>1249.0829579200001</v>
      </c>
    </row>
    <row r="60" spans="1:4">
      <c r="A60" s="50"/>
    </row>
    <row r="62" spans="1:4">
      <c r="A62" s="569" t="s">
        <v>87</v>
      </c>
      <c r="B62" s="569"/>
      <c r="C62" s="569"/>
      <c r="D62" s="569"/>
    </row>
    <row r="63" spans="1:4" ht="16" thickBot="1"/>
    <row r="64" spans="1:4" ht="16" thickBot="1">
      <c r="A64" s="36">
        <v>3</v>
      </c>
      <c r="B64" s="37" t="s">
        <v>88</v>
      </c>
      <c r="C64" s="37" t="s">
        <v>62</v>
      </c>
      <c r="D64" s="37" t="s">
        <v>44</v>
      </c>
    </row>
    <row r="65" spans="1:4" ht="16" thickBot="1">
      <c r="A65" s="38" t="s">
        <v>45</v>
      </c>
      <c r="B65" s="51" t="s">
        <v>89</v>
      </c>
      <c r="C65" s="52">
        <v>4.1700000000000001E-3</v>
      </c>
      <c r="D65" s="53">
        <f>C65*C16</f>
        <v>5.1666300000000005</v>
      </c>
    </row>
    <row r="66" spans="1:4" ht="16" thickBot="1">
      <c r="A66" s="38" t="s">
        <v>47</v>
      </c>
      <c r="B66" s="51" t="s">
        <v>90</v>
      </c>
      <c r="C66" s="52">
        <v>3.3E-4</v>
      </c>
      <c r="D66" s="54">
        <f>C66*C16</f>
        <v>0.40887000000000001</v>
      </c>
    </row>
    <row r="67" spans="1:4" ht="16" thickBot="1">
      <c r="A67" s="38" t="s">
        <v>49</v>
      </c>
      <c r="B67" s="51" t="s">
        <v>91</v>
      </c>
      <c r="C67" s="52">
        <v>1.6000000000000001E-4</v>
      </c>
      <c r="D67" s="53">
        <f>C67*C16</f>
        <v>0.19824000000000003</v>
      </c>
    </row>
    <row r="68" spans="1:4" ht="16" thickBot="1">
      <c r="A68" s="38" t="s">
        <v>51</v>
      </c>
      <c r="B68" s="51" t="s">
        <v>92</v>
      </c>
      <c r="C68" s="52">
        <v>1.9400000000000001E-2</v>
      </c>
      <c r="D68" s="54">
        <f>C68*C16</f>
        <v>24.0366</v>
      </c>
    </row>
    <row r="69" spans="1:4" ht="16" thickBot="1">
      <c r="A69" s="38" t="s">
        <v>53</v>
      </c>
      <c r="B69" s="51" t="s">
        <v>93</v>
      </c>
      <c r="C69" s="52">
        <f>C40*C68</f>
        <v>7.1392000000000009E-3</v>
      </c>
      <c r="D69" s="53">
        <f>C69*C16</f>
        <v>8.8454688000000008</v>
      </c>
    </row>
    <row r="70" spans="1:4" ht="16" thickBot="1">
      <c r="A70" s="38" t="s">
        <v>73</v>
      </c>
      <c r="B70" s="51" t="s">
        <v>94</v>
      </c>
      <c r="C70" s="52">
        <v>3.2000000000000001E-2</v>
      </c>
      <c r="D70" s="53">
        <f>C70*C16</f>
        <v>39.648000000000003</v>
      </c>
    </row>
    <row r="71" spans="1:4" ht="16" thickBot="1">
      <c r="A71" s="574" t="s">
        <v>57</v>
      </c>
      <c r="B71" s="575"/>
      <c r="C71" s="55"/>
      <c r="D71" s="145">
        <f>SUM(D65:D70)</f>
        <v>78.303808800000013</v>
      </c>
    </row>
    <row r="74" spans="1:4">
      <c r="A74" s="569" t="s">
        <v>95</v>
      </c>
      <c r="B74" s="569"/>
      <c r="C74" s="569"/>
      <c r="D74" s="569"/>
    </row>
    <row r="77" spans="1:4">
      <c r="A77" s="569" t="s">
        <v>96</v>
      </c>
      <c r="B77" s="569"/>
      <c r="C77" s="569"/>
      <c r="D77" s="569"/>
    </row>
    <row r="78" spans="1:4" ht="16" thickBot="1">
      <c r="A78" s="41"/>
    </row>
    <row r="79" spans="1:4" ht="16" thickBot="1">
      <c r="A79" s="36" t="s">
        <v>97</v>
      </c>
      <c r="B79" s="37" t="s">
        <v>98</v>
      </c>
      <c r="C79" s="37" t="s">
        <v>62</v>
      </c>
      <c r="D79" s="37" t="s">
        <v>44</v>
      </c>
    </row>
    <row r="80" spans="1:4" ht="16" thickBot="1">
      <c r="A80" s="38" t="s">
        <v>45</v>
      </c>
      <c r="B80" s="39" t="s">
        <v>99</v>
      </c>
      <c r="C80" s="52">
        <v>9.2599999999999991E-3</v>
      </c>
      <c r="D80" s="53">
        <f>C80*C16</f>
        <v>11.473139999999999</v>
      </c>
    </row>
    <row r="81" spans="1:4" ht="16" thickBot="1">
      <c r="A81" s="38" t="s">
        <v>47</v>
      </c>
      <c r="B81" s="39" t="s">
        <v>98</v>
      </c>
      <c r="C81" s="52">
        <v>8.3300000000000006E-3</v>
      </c>
      <c r="D81" s="54">
        <f>C81*C16</f>
        <v>10.320870000000001</v>
      </c>
    </row>
    <row r="82" spans="1:4" ht="16" thickBot="1">
      <c r="A82" s="38" t="s">
        <v>49</v>
      </c>
      <c r="B82" s="39" t="s">
        <v>100</v>
      </c>
      <c r="C82" s="52">
        <v>2.7999999999999998E-4</v>
      </c>
      <c r="D82" s="53">
        <f>C82*C16</f>
        <v>0.34691999999999995</v>
      </c>
    </row>
    <row r="83" spans="1:4" ht="16" thickBot="1">
      <c r="A83" s="38" t="s">
        <v>51</v>
      </c>
      <c r="B83" s="39" t="s">
        <v>101</v>
      </c>
      <c r="C83" s="52">
        <v>3.3300000000000001E-3</v>
      </c>
      <c r="D83" s="54">
        <f>C83*C16</f>
        <v>4.1258699999999999</v>
      </c>
    </row>
    <row r="84" spans="1:4" ht="16" thickBot="1">
      <c r="A84" s="38" t="s">
        <v>53</v>
      </c>
      <c r="B84" s="39" t="s">
        <v>102</v>
      </c>
      <c r="C84" s="52">
        <v>1.1100000000000001E-3</v>
      </c>
      <c r="D84" s="53">
        <f>C84*C16</f>
        <v>1.3752900000000001</v>
      </c>
    </row>
    <row r="85" spans="1:4" ht="16" thickBot="1">
      <c r="A85" s="38" t="s">
        <v>73</v>
      </c>
      <c r="B85" s="39" t="s">
        <v>56</v>
      </c>
      <c r="C85" s="52"/>
      <c r="D85" s="53">
        <f>C85*C16</f>
        <v>0</v>
      </c>
    </row>
    <row r="86" spans="1:4" ht="16" thickBot="1">
      <c r="A86" s="574" t="s">
        <v>78</v>
      </c>
      <c r="B86" s="575"/>
      <c r="C86" s="55">
        <f>SUM(C80:C85)</f>
        <v>2.231E-2</v>
      </c>
      <c r="D86" s="144">
        <f>SUM(D80:D85)</f>
        <v>27.64209</v>
      </c>
    </row>
    <row r="89" spans="1:4">
      <c r="A89" s="576" t="s">
        <v>103</v>
      </c>
      <c r="B89" s="576"/>
      <c r="C89" s="576"/>
    </row>
    <row r="90" spans="1:4" ht="16" thickBot="1">
      <c r="A90" s="41"/>
    </row>
    <row r="91" spans="1:4" ht="16" thickBot="1">
      <c r="A91" s="36" t="s">
        <v>104</v>
      </c>
      <c r="B91" s="37" t="s">
        <v>105</v>
      </c>
      <c r="C91" s="37" t="s">
        <v>44</v>
      </c>
    </row>
    <row r="92" spans="1:4" ht="16" thickBot="1">
      <c r="A92" s="38" t="s">
        <v>45</v>
      </c>
      <c r="B92" s="39" t="s">
        <v>106</v>
      </c>
      <c r="C92" s="40">
        <v>0</v>
      </c>
    </row>
    <row r="93" spans="1:4" ht="16" thickBot="1">
      <c r="A93" s="574" t="s">
        <v>57</v>
      </c>
      <c r="B93" s="575"/>
      <c r="C93" s="56"/>
    </row>
    <row r="96" spans="1:4">
      <c r="A96" s="576" t="s">
        <v>107</v>
      </c>
      <c r="B96" s="576"/>
      <c r="C96" s="576"/>
    </row>
    <row r="97" spans="1:3" ht="16" thickBot="1">
      <c r="A97" s="41"/>
    </row>
    <row r="98" spans="1:3" ht="16" thickBot="1">
      <c r="A98" s="36">
        <v>4</v>
      </c>
      <c r="B98" s="37" t="s">
        <v>108</v>
      </c>
      <c r="C98" s="37" t="s">
        <v>44</v>
      </c>
    </row>
    <row r="99" spans="1:3" ht="16" thickBot="1">
      <c r="A99" s="38" t="s">
        <v>97</v>
      </c>
      <c r="B99" s="39" t="s">
        <v>98</v>
      </c>
      <c r="C99" s="40">
        <f>D86</f>
        <v>27.64209</v>
      </c>
    </row>
    <row r="100" spans="1:3" ht="16" thickBot="1">
      <c r="A100" s="38" t="s">
        <v>104</v>
      </c>
      <c r="B100" s="39" t="s">
        <v>105</v>
      </c>
      <c r="C100" s="40">
        <v>0</v>
      </c>
    </row>
    <row r="101" spans="1:3" ht="16" thickBot="1">
      <c r="A101" s="574" t="s">
        <v>57</v>
      </c>
      <c r="B101" s="575"/>
      <c r="C101" s="40">
        <f>SUM(C99:C100)</f>
        <v>27.64209</v>
      </c>
    </row>
    <row r="104" spans="1:3">
      <c r="A104" s="569" t="s">
        <v>109</v>
      </c>
      <c r="B104" s="569"/>
      <c r="C104" s="569"/>
    </row>
    <row r="105" spans="1:3" ht="16" thickBot="1"/>
    <row r="106" spans="1:3" ht="16" thickBot="1">
      <c r="A106" s="36">
        <v>5</v>
      </c>
      <c r="B106" s="57" t="s">
        <v>110</v>
      </c>
      <c r="C106" s="37" t="s">
        <v>44</v>
      </c>
    </row>
    <row r="107" spans="1:3" ht="16" thickBot="1">
      <c r="A107" s="38" t="s">
        <v>45</v>
      </c>
      <c r="B107" s="39" t="s">
        <v>111</v>
      </c>
      <c r="C107" s="146">
        <f>ASG!C107</f>
        <v>0</v>
      </c>
    </row>
    <row r="108" spans="1:3" ht="16" thickBot="1">
      <c r="A108" s="38" t="s">
        <v>47</v>
      </c>
      <c r="B108" s="39" t="s">
        <v>112</v>
      </c>
      <c r="C108" s="146">
        <v>0</v>
      </c>
    </row>
    <row r="109" spans="1:3" ht="16" thickBot="1">
      <c r="A109" s="38" t="s">
        <v>49</v>
      </c>
      <c r="B109" s="39" t="s">
        <v>113</v>
      </c>
      <c r="C109" s="146">
        <v>0</v>
      </c>
    </row>
    <row r="110" spans="1:3" ht="16" thickBot="1">
      <c r="A110" s="38" t="s">
        <v>51</v>
      </c>
      <c r="B110" s="39" t="s">
        <v>114</v>
      </c>
      <c r="C110" s="146">
        <v>90.11</v>
      </c>
    </row>
    <row r="111" spans="1:3" ht="16" thickBot="1">
      <c r="A111" s="574" t="s">
        <v>78</v>
      </c>
      <c r="B111" s="575"/>
      <c r="C111" s="58">
        <f>SUM(C107:C110)</f>
        <v>90.11</v>
      </c>
    </row>
    <row r="114" spans="1:4">
      <c r="A114" s="569" t="s">
        <v>115</v>
      </c>
      <c r="B114" s="569"/>
      <c r="C114" s="569"/>
      <c r="D114" s="569"/>
    </row>
    <row r="115" spans="1:4" ht="16" thickBot="1"/>
    <row r="116" spans="1:4" ht="16" thickBot="1">
      <c r="A116" s="36">
        <v>6</v>
      </c>
      <c r="B116" s="57" t="s">
        <v>116</v>
      </c>
      <c r="C116" s="37" t="s">
        <v>62</v>
      </c>
      <c r="D116" s="37" t="s">
        <v>44</v>
      </c>
    </row>
    <row r="117" spans="1:4" ht="16" thickBot="1">
      <c r="A117" s="38" t="s">
        <v>45</v>
      </c>
      <c r="B117" s="39" t="s">
        <v>117</v>
      </c>
      <c r="C117" s="147">
        <f>ASG!$C$117</f>
        <v>0.03</v>
      </c>
      <c r="D117" s="40">
        <f>(C137)*C117</f>
        <v>80.524165701599983</v>
      </c>
    </row>
    <row r="118" spans="1:4" ht="16" thickBot="1">
      <c r="A118" s="38" t="s">
        <v>47</v>
      </c>
      <c r="B118" s="39" t="s">
        <v>118</v>
      </c>
      <c r="C118" s="147">
        <f>ASG!$C$118</f>
        <v>6.7900000000000002E-2</v>
      </c>
      <c r="D118" s="40">
        <f>(C137+D117)*C118</f>
        <v>187.72061922242662</v>
      </c>
    </row>
    <row r="119" spans="1:4" ht="16" thickBot="1">
      <c r="A119" s="38"/>
      <c r="B119" s="59" t="s">
        <v>119</v>
      </c>
      <c r="C119" s="52">
        <f>SUM(C117:C118)</f>
        <v>9.7900000000000001E-2</v>
      </c>
      <c r="D119" s="40">
        <f>SUM(D117:D118)</f>
        <v>268.24478492402659</v>
      </c>
    </row>
    <row r="120" spans="1:4" ht="16" thickBot="1">
      <c r="A120" s="38" t="s">
        <v>49</v>
      </c>
      <c r="B120" s="39" t="s">
        <v>120</v>
      </c>
      <c r="C120" s="150"/>
      <c r="D120" s="150"/>
    </row>
    <row r="121" spans="1:4" ht="16" thickBot="1">
      <c r="A121" s="38"/>
      <c r="B121" s="39" t="s">
        <v>121</v>
      </c>
      <c r="C121" s="52"/>
      <c r="D121" s="149"/>
    </row>
    <row r="122" spans="1:4" ht="16" thickBot="1">
      <c r="A122" s="38"/>
      <c r="B122" s="39" t="s">
        <v>122</v>
      </c>
      <c r="C122" s="52">
        <v>1.6500000000000001E-2</v>
      </c>
      <c r="D122" s="40">
        <f>$C$139*C122</f>
        <v>56.80966500000001</v>
      </c>
    </row>
    <row r="123" spans="1:4" ht="16" thickBot="1">
      <c r="A123" s="38"/>
      <c r="B123" s="39" t="s">
        <v>123</v>
      </c>
      <c r="C123" s="52">
        <v>7.5999999999999998E-2</v>
      </c>
      <c r="D123" s="40">
        <f>$C$139*C123</f>
        <v>261.66876000000002</v>
      </c>
    </row>
    <row r="124" spans="1:4" ht="16" thickBot="1">
      <c r="A124" s="38"/>
      <c r="B124" s="39" t="s">
        <v>124</v>
      </c>
      <c r="C124" s="55"/>
      <c r="D124" s="40"/>
    </row>
    <row r="125" spans="1:4" ht="16" thickBot="1">
      <c r="A125" s="38"/>
      <c r="B125" s="39" t="s">
        <v>236</v>
      </c>
      <c r="C125" s="55">
        <v>0.05</v>
      </c>
      <c r="D125" s="40">
        <f>$C$139*C125</f>
        <v>172.15050000000002</v>
      </c>
    </row>
    <row r="126" spans="1:4" ht="16" thickBot="1">
      <c r="A126" s="574" t="s">
        <v>78</v>
      </c>
      <c r="B126" s="575"/>
      <c r="C126" s="60">
        <f>C122+C123+C125</f>
        <v>0.14250000000000002</v>
      </c>
      <c r="D126" s="148">
        <f>(C137+D117+D118)/(1-C126)-(C137+D117+D118)</f>
        <v>490.62935152685031</v>
      </c>
    </row>
    <row r="129" spans="1:9">
      <c r="A129" s="569" t="s">
        <v>125</v>
      </c>
      <c r="B129" s="569"/>
      <c r="C129" s="569"/>
    </row>
    <row r="130" spans="1:9" ht="16" thickBot="1"/>
    <row r="131" spans="1:9" ht="16" thickBot="1">
      <c r="A131" s="36"/>
      <c r="B131" s="37" t="s">
        <v>126</v>
      </c>
      <c r="C131" s="37" t="s">
        <v>44</v>
      </c>
    </row>
    <row r="132" spans="1:9" ht="16" thickBot="1">
      <c r="A132" s="61" t="s">
        <v>45</v>
      </c>
      <c r="B132" s="39" t="s">
        <v>42</v>
      </c>
      <c r="C132" s="62">
        <f>C16</f>
        <v>1239</v>
      </c>
    </row>
    <row r="133" spans="1:9" ht="16" thickBot="1">
      <c r="A133" s="61" t="s">
        <v>47</v>
      </c>
      <c r="B133" s="39" t="s">
        <v>58</v>
      </c>
      <c r="C133" s="62">
        <f>C59</f>
        <v>1249.0829579200001</v>
      </c>
    </row>
    <row r="134" spans="1:9" ht="16" thickBot="1">
      <c r="A134" s="61" t="s">
        <v>49</v>
      </c>
      <c r="B134" s="39" t="s">
        <v>87</v>
      </c>
      <c r="C134" s="62">
        <f>D71</f>
        <v>78.303808800000013</v>
      </c>
    </row>
    <row r="135" spans="1:9" ht="16" thickBot="1">
      <c r="A135" s="61" t="s">
        <v>51</v>
      </c>
      <c r="B135" s="39" t="s">
        <v>95</v>
      </c>
      <c r="C135" s="62">
        <f>C101</f>
        <v>27.64209</v>
      </c>
    </row>
    <row r="136" spans="1:9" ht="16" thickBot="1">
      <c r="A136" s="61" t="s">
        <v>53</v>
      </c>
      <c r="B136" s="39" t="s">
        <v>109</v>
      </c>
      <c r="C136" s="62">
        <f>C111</f>
        <v>90.11</v>
      </c>
    </row>
    <row r="137" spans="1:9" ht="16" thickBot="1">
      <c r="A137" s="574" t="s">
        <v>127</v>
      </c>
      <c r="B137" s="575"/>
      <c r="C137" s="62">
        <f>SUM(C132:C136)</f>
        <v>2684.1388567199997</v>
      </c>
    </row>
    <row r="138" spans="1:9" ht="16" thickBot="1">
      <c r="A138" s="61" t="s">
        <v>73</v>
      </c>
      <c r="B138" s="39" t="s">
        <v>128</v>
      </c>
      <c r="C138" s="62">
        <f>D119+D126</f>
        <v>758.8741364508769</v>
      </c>
    </row>
    <row r="139" spans="1:9" ht="16" thickBot="1">
      <c r="A139" s="574" t="s">
        <v>129</v>
      </c>
      <c r="B139" s="575"/>
      <c r="C139" s="63">
        <f>ROUND(SUM(C137:C138),2)</f>
        <v>3443.01</v>
      </c>
    </row>
    <row r="140" spans="1:9" ht="16" thickBot="1"/>
    <row r="141" spans="1:9">
      <c r="A141" s="64" t="s">
        <v>130</v>
      </c>
      <c r="B141" s="65" t="s">
        <v>131</v>
      </c>
      <c r="C141" s="66">
        <f>C126</f>
        <v>0.14250000000000002</v>
      </c>
      <c r="D141" s="67"/>
      <c r="E141" s="67"/>
      <c r="F141" s="67"/>
      <c r="G141" s="67"/>
      <c r="H141" s="68"/>
      <c r="I141" s="69"/>
    </row>
    <row r="142" spans="1:9">
      <c r="A142" s="70"/>
      <c r="B142" s="67">
        <v>100</v>
      </c>
      <c r="C142" s="71"/>
      <c r="D142" s="67"/>
      <c r="E142" s="67"/>
      <c r="F142" s="67"/>
      <c r="G142" s="67"/>
      <c r="H142" s="68"/>
      <c r="I142" s="69"/>
    </row>
    <row r="143" spans="1:9">
      <c r="A143" s="72"/>
      <c r="B143" s="73"/>
      <c r="C143" s="74"/>
      <c r="D143" s="73"/>
      <c r="E143" s="73"/>
      <c r="F143" s="73"/>
      <c r="G143" s="73"/>
      <c r="H143" s="73"/>
      <c r="I143" s="75"/>
    </row>
    <row r="144" spans="1:9">
      <c r="A144" s="70" t="s">
        <v>132</v>
      </c>
      <c r="B144" s="67" t="s">
        <v>133</v>
      </c>
      <c r="C144" s="76">
        <f>SUM(C137+D117+D118)</f>
        <v>2952.3836416440263</v>
      </c>
      <c r="D144" s="67"/>
      <c r="E144" s="67"/>
      <c r="F144" s="67"/>
      <c r="G144" s="67"/>
      <c r="H144" s="68"/>
      <c r="I144" s="77"/>
    </row>
    <row r="145" spans="1:9">
      <c r="A145" s="72"/>
      <c r="B145" s="73"/>
      <c r="C145" s="74"/>
      <c r="D145" s="73"/>
      <c r="E145" s="73"/>
      <c r="F145" s="73"/>
      <c r="G145" s="73"/>
      <c r="H145" s="73"/>
      <c r="I145" s="78"/>
    </row>
    <row r="146" spans="1:9">
      <c r="A146" s="70" t="s">
        <v>134</v>
      </c>
      <c r="B146" s="67" t="s">
        <v>135</v>
      </c>
      <c r="C146" s="79">
        <f>(C144/(1-0.1425))</f>
        <v>3443.0129931708761</v>
      </c>
      <c r="D146" s="67"/>
      <c r="E146" s="67"/>
      <c r="F146" s="67"/>
      <c r="G146" s="67"/>
      <c r="H146" s="68"/>
      <c r="I146" s="77"/>
    </row>
    <row r="147" spans="1:9">
      <c r="A147" s="72"/>
      <c r="B147" s="73"/>
      <c r="C147" s="74"/>
      <c r="D147" s="73"/>
      <c r="E147" s="73"/>
      <c r="F147" s="73"/>
      <c r="G147" s="73"/>
      <c r="H147" s="73"/>
      <c r="I147" s="75"/>
    </row>
    <row r="148" spans="1:9" ht="16" thickBot="1">
      <c r="A148" s="80"/>
      <c r="B148" s="81" t="s">
        <v>136</v>
      </c>
      <c r="C148" s="82">
        <f>C146-C144</f>
        <v>490.62935152684986</v>
      </c>
      <c r="D148" s="67"/>
      <c r="E148" s="67"/>
      <c r="F148" s="67"/>
      <c r="G148" s="67"/>
      <c r="H148" s="68"/>
      <c r="I148" s="69"/>
    </row>
  </sheetData>
  <mergeCells count="32">
    <mergeCell ref="A1:D1"/>
    <mergeCell ref="A2:D2"/>
    <mergeCell ref="A3:D3"/>
    <mergeCell ref="A4:D4"/>
    <mergeCell ref="A5:C5"/>
    <mergeCell ref="A6:C6"/>
    <mergeCell ref="A16:B16"/>
    <mergeCell ref="A19:D19"/>
    <mergeCell ref="A21:D21"/>
    <mergeCell ref="A26:B26"/>
    <mergeCell ref="A29:D29"/>
    <mergeCell ref="A40:B40"/>
    <mergeCell ref="A43:C43"/>
    <mergeCell ref="A50:B50"/>
    <mergeCell ref="A53:C53"/>
    <mergeCell ref="A59:B59"/>
    <mergeCell ref="A62:D62"/>
    <mergeCell ref="A71:B71"/>
    <mergeCell ref="A74:D74"/>
    <mergeCell ref="A77:D77"/>
    <mergeCell ref="A86:B86"/>
    <mergeCell ref="A89:C89"/>
    <mergeCell ref="A93:B93"/>
    <mergeCell ref="A96:C96"/>
    <mergeCell ref="A137:B137"/>
    <mergeCell ref="A139:B139"/>
    <mergeCell ref="A101:B101"/>
    <mergeCell ref="A104:C104"/>
    <mergeCell ref="A111:B111"/>
    <mergeCell ref="A114:D114"/>
    <mergeCell ref="A126:B126"/>
    <mergeCell ref="A129:C129"/>
  </mergeCells>
  <pageMargins left="0.511811024" right="0.511811024" top="0.78740157499999996" bottom="0.78740157499999996" header="0.31496062000000002" footer="0.31496062000000002"/>
  <pageSetup paperSize="9" scale="75" orientation="portrait" r:id="rId1"/>
  <rowBreaks count="2" manualBreakCount="2">
    <brk id="52" max="16383" man="1"/>
    <brk id="112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48"/>
  <sheetViews>
    <sheetView showGridLines="0" view="pageBreakPreview" topLeftCell="A43" zoomScale="90" zoomScaleNormal="100" zoomScaleSheetLayoutView="90" workbookViewId="0">
      <selection activeCell="C46" sqref="C46"/>
    </sheetView>
  </sheetViews>
  <sheetFormatPr defaultColWidth="9.1796875" defaultRowHeight="15.5"/>
  <cols>
    <col min="1" max="1" width="9.1796875" style="35"/>
    <col min="2" max="2" width="72.1796875" style="35" customWidth="1"/>
    <col min="3" max="3" width="18" style="35" customWidth="1"/>
    <col min="4" max="4" width="16.7265625" style="35" customWidth="1"/>
    <col min="5" max="5" width="12.7265625" style="35" customWidth="1"/>
    <col min="6" max="6" width="12" style="35" customWidth="1"/>
    <col min="7" max="7" width="15.1796875" style="35" customWidth="1"/>
    <col min="8" max="16384" width="9.1796875" style="35"/>
  </cols>
  <sheetData>
    <row r="1" spans="1:4" ht="23">
      <c r="A1" s="571" t="s">
        <v>39</v>
      </c>
      <c r="B1" s="571"/>
      <c r="C1" s="571"/>
      <c r="D1" s="571"/>
    </row>
    <row r="2" spans="1:4" ht="48.65" customHeight="1">
      <c r="A2" s="572" t="s">
        <v>40</v>
      </c>
      <c r="B2" s="572"/>
      <c r="C2" s="572"/>
      <c r="D2" s="572"/>
    </row>
    <row r="3" spans="1:4">
      <c r="A3" s="573" t="s">
        <v>41</v>
      </c>
      <c r="B3" s="573"/>
      <c r="C3" s="573"/>
      <c r="D3" s="573"/>
    </row>
    <row r="4" spans="1:4">
      <c r="A4" s="570" t="s">
        <v>257</v>
      </c>
      <c r="B4" s="570"/>
      <c r="C4" s="570"/>
      <c r="D4" s="570"/>
    </row>
    <row r="5" spans="1:4">
      <c r="A5" s="570" t="s">
        <v>249</v>
      </c>
      <c r="B5" s="570"/>
      <c r="C5" s="570"/>
    </row>
    <row r="6" spans="1:4">
      <c r="A6" s="569" t="s">
        <v>42</v>
      </c>
      <c r="B6" s="569"/>
      <c r="C6" s="569"/>
    </row>
    <row r="7" spans="1:4" ht="16" thickBot="1"/>
    <row r="8" spans="1:4" ht="16" thickBot="1">
      <c r="A8" s="36">
        <v>1</v>
      </c>
      <c r="B8" s="37" t="s">
        <v>43</v>
      </c>
      <c r="C8" s="37" t="s">
        <v>44</v>
      </c>
    </row>
    <row r="9" spans="1:4" ht="16" thickBot="1">
      <c r="A9" s="38" t="s">
        <v>45</v>
      </c>
      <c r="B9" s="39" t="s">
        <v>46</v>
      </c>
      <c r="C9" s="40">
        <v>1239</v>
      </c>
    </row>
    <row r="10" spans="1:4" ht="16" thickBot="1">
      <c r="A10" s="38" t="s">
        <v>47</v>
      </c>
      <c r="B10" s="39" t="s">
        <v>48</v>
      </c>
      <c r="C10" s="40"/>
    </row>
    <row r="11" spans="1:4" ht="16" thickBot="1">
      <c r="A11" s="38" t="s">
        <v>49</v>
      </c>
      <c r="B11" s="39" t="s">
        <v>50</v>
      </c>
      <c r="C11" s="40"/>
    </row>
    <row r="12" spans="1:4" ht="16" thickBot="1">
      <c r="A12" s="38" t="s">
        <v>51</v>
      </c>
      <c r="B12" s="39" t="s">
        <v>52</v>
      </c>
      <c r="C12" s="40"/>
    </row>
    <row r="13" spans="1:4" ht="16" thickBot="1">
      <c r="A13" s="38" t="s">
        <v>53</v>
      </c>
      <c r="B13" s="39" t="s">
        <v>54</v>
      </c>
      <c r="C13" s="40"/>
    </row>
    <row r="14" spans="1:4" ht="16" thickBot="1">
      <c r="A14" s="38"/>
      <c r="B14" s="39"/>
      <c r="C14" s="40"/>
    </row>
    <row r="15" spans="1:4" ht="16" thickBot="1">
      <c r="A15" s="38" t="s">
        <v>55</v>
      </c>
      <c r="B15" s="39" t="s">
        <v>56</v>
      </c>
      <c r="C15" s="40"/>
    </row>
    <row r="16" spans="1:4" ht="16" thickBot="1">
      <c r="A16" s="574" t="s">
        <v>57</v>
      </c>
      <c r="B16" s="575"/>
      <c r="C16" s="40">
        <f>SUM(C9:C15)</f>
        <v>1239</v>
      </c>
    </row>
    <row r="19" spans="1:4">
      <c r="A19" s="569" t="s">
        <v>58</v>
      </c>
      <c r="B19" s="569"/>
      <c r="C19" s="569"/>
      <c r="D19" s="569"/>
    </row>
    <row r="20" spans="1:4">
      <c r="A20" s="41"/>
    </row>
    <row r="21" spans="1:4">
      <c r="A21" s="576" t="s">
        <v>59</v>
      </c>
      <c r="B21" s="576"/>
      <c r="C21" s="576"/>
      <c r="D21" s="576"/>
    </row>
    <row r="22" spans="1:4" ht="16" thickBot="1"/>
    <row r="23" spans="1:4" ht="16" thickBot="1">
      <c r="A23" s="36" t="s">
        <v>60</v>
      </c>
      <c r="B23" s="37" t="s">
        <v>61</v>
      </c>
      <c r="C23" s="37" t="s">
        <v>62</v>
      </c>
      <c r="D23" s="37" t="s">
        <v>44</v>
      </c>
    </row>
    <row r="24" spans="1:4" ht="16" thickBot="1">
      <c r="A24" s="38" t="s">
        <v>45</v>
      </c>
      <c r="B24" s="39" t="s">
        <v>63</v>
      </c>
      <c r="C24" s="42">
        <v>8.3299999999999999E-2</v>
      </c>
      <c r="D24" s="43">
        <f>C24*C16</f>
        <v>103.20869999999999</v>
      </c>
    </row>
    <row r="25" spans="1:4" ht="16" thickBot="1">
      <c r="A25" s="38" t="s">
        <v>47</v>
      </c>
      <c r="B25" s="39" t="s">
        <v>64</v>
      </c>
      <c r="C25" s="42">
        <v>0.1111</v>
      </c>
      <c r="D25" s="44">
        <f>C25*C16</f>
        <v>137.65290000000002</v>
      </c>
    </row>
    <row r="26" spans="1:4" ht="16" thickBot="1">
      <c r="A26" s="574" t="s">
        <v>57</v>
      </c>
      <c r="B26" s="575"/>
      <c r="C26" s="42"/>
      <c r="D26" s="45">
        <f>SUM(D24:D25)</f>
        <v>240.86160000000001</v>
      </c>
    </row>
    <row r="29" spans="1:4" ht="32.25" customHeight="1">
      <c r="A29" s="577" t="s">
        <v>65</v>
      </c>
      <c r="B29" s="577"/>
      <c r="C29" s="577"/>
      <c r="D29" s="577"/>
    </row>
    <row r="30" spans="1:4" ht="16" thickBot="1"/>
    <row r="31" spans="1:4" ht="16" thickBot="1">
      <c r="A31" s="36" t="s">
        <v>66</v>
      </c>
      <c r="B31" s="37" t="s">
        <v>67</v>
      </c>
      <c r="C31" s="37" t="s">
        <v>62</v>
      </c>
      <c r="D31" s="37" t="s">
        <v>44</v>
      </c>
    </row>
    <row r="32" spans="1:4" ht="16" thickBot="1">
      <c r="A32" s="38" t="s">
        <v>45</v>
      </c>
      <c r="B32" s="39" t="s">
        <v>68</v>
      </c>
      <c r="C32" s="42">
        <v>0.2</v>
      </c>
      <c r="D32" s="46">
        <f>C32*(C16+D26+C101)</f>
        <v>301.50073800000001</v>
      </c>
    </row>
    <row r="33" spans="1:4" ht="16" thickBot="1">
      <c r="A33" s="38" t="s">
        <v>47</v>
      </c>
      <c r="B33" s="39" t="s">
        <v>69</v>
      </c>
      <c r="C33" s="42">
        <v>2.5000000000000001E-2</v>
      </c>
      <c r="D33" s="46">
        <f>C33*(C16+D26+C101)</f>
        <v>37.687592250000002</v>
      </c>
    </row>
    <row r="34" spans="1:4" ht="16" thickBot="1">
      <c r="A34" s="38" t="s">
        <v>49</v>
      </c>
      <c r="B34" s="39" t="s">
        <v>70</v>
      </c>
      <c r="C34" s="47">
        <v>0.03</v>
      </c>
      <c r="D34" s="46">
        <f>C34*(C16+D26+C101)</f>
        <v>45.225110700000002</v>
      </c>
    </row>
    <row r="35" spans="1:4" ht="16" thickBot="1">
      <c r="A35" s="38" t="s">
        <v>51</v>
      </c>
      <c r="B35" s="39" t="s">
        <v>71</v>
      </c>
      <c r="C35" s="42">
        <v>1.4999999999999999E-2</v>
      </c>
      <c r="D35" s="46">
        <f>C35*(C16+D26+C101)</f>
        <v>22.612555350000001</v>
      </c>
    </row>
    <row r="36" spans="1:4" ht="16" thickBot="1">
      <c r="A36" s="38" t="s">
        <v>53</v>
      </c>
      <c r="B36" s="39" t="s">
        <v>72</v>
      </c>
      <c r="C36" s="42">
        <v>0.01</v>
      </c>
      <c r="D36" s="46">
        <f>C36*(C16+D26+C101)</f>
        <v>15.075036900000001</v>
      </c>
    </row>
    <row r="37" spans="1:4" ht="16" thickBot="1">
      <c r="A37" s="38" t="s">
        <v>73</v>
      </c>
      <c r="B37" s="39" t="s">
        <v>74</v>
      </c>
      <c r="C37" s="42">
        <v>6.0000000000000001E-3</v>
      </c>
      <c r="D37" s="46">
        <f>C37*(C16+D26+C101)</f>
        <v>9.0450221400000004</v>
      </c>
    </row>
    <row r="38" spans="1:4" ht="16" thickBot="1">
      <c r="A38" s="38" t="s">
        <v>55</v>
      </c>
      <c r="B38" s="39" t="s">
        <v>75</v>
      </c>
      <c r="C38" s="42">
        <v>2E-3</v>
      </c>
      <c r="D38" s="46">
        <f>C38*(C16+D26+C101)</f>
        <v>3.0150073800000001</v>
      </c>
    </row>
    <row r="39" spans="1:4" ht="16" thickBot="1">
      <c r="A39" s="38" t="s">
        <v>76</v>
      </c>
      <c r="B39" s="39" t="s">
        <v>77</v>
      </c>
      <c r="C39" s="42">
        <v>0.08</v>
      </c>
      <c r="D39" s="46">
        <f>C39*(C16+D26+C101)</f>
        <v>120.60029520000001</v>
      </c>
    </row>
    <row r="40" spans="1:4" ht="16" thickBot="1">
      <c r="A40" s="574" t="s">
        <v>78</v>
      </c>
      <c r="B40" s="575"/>
      <c r="C40" s="48">
        <f>SUM(C32:C39)</f>
        <v>0.36800000000000005</v>
      </c>
      <c r="D40" s="49">
        <f>SUM(D32:D39)</f>
        <v>554.76135792000002</v>
      </c>
    </row>
    <row r="43" spans="1:4">
      <c r="A43" s="576" t="s">
        <v>79</v>
      </c>
      <c r="B43" s="576"/>
      <c r="C43" s="576"/>
    </row>
    <row r="44" spans="1:4" ht="16" thickBot="1"/>
    <row r="45" spans="1:4" ht="16" thickBot="1">
      <c r="A45" s="36" t="s">
        <v>80</v>
      </c>
      <c r="B45" s="37" t="s">
        <v>81</v>
      </c>
      <c r="C45" s="37" t="s">
        <v>44</v>
      </c>
    </row>
    <row r="46" spans="1:4" ht="16" thickBot="1">
      <c r="A46" s="38" t="s">
        <v>45</v>
      </c>
      <c r="B46" s="39" t="s">
        <v>82</v>
      </c>
      <c r="C46" s="40">
        <f>(4.2*2*22)-(C9*6%)</f>
        <v>110.46000000000001</v>
      </c>
    </row>
    <row r="47" spans="1:4" ht="16" thickBot="1">
      <c r="A47" s="38" t="s">
        <v>47</v>
      </c>
      <c r="B47" s="39" t="s">
        <v>83</v>
      </c>
      <c r="C47" s="40">
        <f>(18*22)*0.9</f>
        <v>356.40000000000003</v>
      </c>
    </row>
    <row r="48" spans="1:4" ht="16" thickBot="1">
      <c r="A48" s="38" t="s">
        <v>49</v>
      </c>
      <c r="B48" s="39" t="s">
        <v>84</v>
      </c>
      <c r="C48" s="40">
        <v>13</v>
      </c>
    </row>
    <row r="49" spans="1:4" ht="16" thickBot="1">
      <c r="A49" s="38" t="s">
        <v>51</v>
      </c>
      <c r="B49" s="39" t="s">
        <v>56</v>
      </c>
      <c r="C49" s="40"/>
    </row>
    <row r="50" spans="1:4" ht="16" thickBot="1">
      <c r="A50" s="574" t="s">
        <v>57</v>
      </c>
      <c r="B50" s="575"/>
      <c r="C50" s="58">
        <f>SUM(C46:C49)</f>
        <v>479.86</v>
      </c>
    </row>
    <row r="53" spans="1:4">
      <c r="A53" s="576" t="s">
        <v>85</v>
      </c>
      <c r="B53" s="576"/>
      <c r="C53" s="576"/>
    </row>
    <row r="54" spans="1:4" ht="16" thickBot="1"/>
    <row r="55" spans="1:4" ht="16" thickBot="1">
      <c r="A55" s="36">
        <v>2</v>
      </c>
      <c r="B55" s="37" t="s">
        <v>86</v>
      </c>
      <c r="C55" s="37" t="s">
        <v>44</v>
      </c>
    </row>
    <row r="56" spans="1:4" ht="16" thickBot="1">
      <c r="A56" s="38" t="s">
        <v>60</v>
      </c>
      <c r="B56" s="39" t="s">
        <v>61</v>
      </c>
      <c r="C56" s="46">
        <f>D26</f>
        <v>240.86160000000001</v>
      </c>
    </row>
    <row r="57" spans="1:4" ht="16" thickBot="1">
      <c r="A57" s="38" t="s">
        <v>66</v>
      </c>
      <c r="B57" s="39" t="s">
        <v>67</v>
      </c>
      <c r="C57" s="46">
        <f>D40</f>
        <v>554.76135792000002</v>
      </c>
    </row>
    <row r="58" spans="1:4" ht="16" thickBot="1">
      <c r="A58" s="38" t="s">
        <v>80</v>
      </c>
      <c r="B58" s="39" t="s">
        <v>81</v>
      </c>
      <c r="C58" s="46">
        <f>C50</f>
        <v>479.86</v>
      </c>
    </row>
    <row r="59" spans="1:4" ht="16" thickBot="1">
      <c r="A59" s="574" t="s">
        <v>57</v>
      </c>
      <c r="B59" s="575"/>
      <c r="C59" s="49">
        <f>SUM(C56:C58)</f>
        <v>1275.48295792</v>
      </c>
    </row>
    <row r="60" spans="1:4">
      <c r="A60" s="50"/>
    </row>
    <row r="62" spans="1:4">
      <c r="A62" s="569" t="s">
        <v>87</v>
      </c>
      <c r="B62" s="569"/>
      <c r="C62" s="569"/>
      <c r="D62" s="569"/>
    </row>
    <row r="63" spans="1:4" ht="16" thickBot="1"/>
    <row r="64" spans="1:4" ht="16" thickBot="1">
      <c r="A64" s="36">
        <v>3</v>
      </c>
      <c r="B64" s="37" t="s">
        <v>88</v>
      </c>
      <c r="C64" s="37" t="s">
        <v>62</v>
      </c>
      <c r="D64" s="37" t="s">
        <v>44</v>
      </c>
    </row>
    <row r="65" spans="1:4" ht="16" thickBot="1">
      <c r="A65" s="38" t="s">
        <v>45</v>
      </c>
      <c r="B65" s="51" t="s">
        <v>89</v>
      </c>
      <c r="C65" s="52">
        <v>4.1700000000000001E-3</v>
      </c>
      <c r="D65" s="53">
        <f>C65*C16</f>
        <v>5.1666300000000005</v>
      </c>
    </row>
    <row r="66" spans="1:4" ht="16" thickBot="1">
      <c r="A66" s="38" t="s">
        <v>47</v>
      </c>
      <c r="B66" s="51" t="s">
        <v>90</v>
      </c>
      <c r="C66" s="52">
        <v>3.3E-4</v>
      </c>
      <c r="D66" s="54">
        <f>C66*C16</f>
        <v>0.40887000000000001</v>
      </c>
    </row>
    <row r="67" spans="1:4" ht="16" thickBot="1">
      <c r="A67" s="38" t="s">
        <v>49</v>
      </c>
      <c r="B67" s="51" t="s">
        <v>91</v>
      </c>
      <c r="C67" s="52">
        <v>1.6000000000000001E-4</v>
      </c>
      <c r="D67" s="53">
        <f>C67*C16</f>
        <v>0.19824000000000003</v>
      </c>
    </row>
    <row r="68" spans="1:4" ht="16" thickBot="1">
      <c r="A68" s="38" t="s">
        <v>51</v>
      </c>
      <c r="B68" s="51" t="s">
        <v>92</v>
      </c>
      <c r="C68" s="52">
        <v>1.9400000000000001E-2</v>
      </c>
      <c r="D68" s="54">
        <f>C68*C16</f>
        <v>24.0366</v>
      </c>
    </row>
    <row r="69" spans="1:4" ht="16" thickBot="1">
      <c r="A69" s="38" t="s">
        <v>53</v>
      </c>
      <c r="B69" s="51" t="s">
        <v>93</v>
      </c>
      <c r="C69" s="52">
        <f>C40*C68</f>
        <v>7.1392000000000009E-3</v>
      </c>
      <c r="D69" s="53">
        <f>C69*C16</f>
        <v>8.8454688000000008</v>
      </c>
    </row>
    <row r="70" spans="1:4" ht="16" thickBot="1">
      <c r="A70" s="38" t="s">
        <v>73</v>
      </c>
      <c r="B70" s="51" t="s">
        <v>94</v>
      </c>
      <c r="C70" s="52">
        <v>3.2000000000000001E-2</v>
      </c>
      <c r="D70" s="53">
        <f>C70*C16</f>
        <v>39.648000000000003</v>
      </c>
    </row>
    <row r="71" spans="1:4" ht="16" thickBot="1">
      <c r="A71" s="574" t="s">
        <v>57</v>
      </c>
      <c r="B71" s="575"/>
      <c r="C71" s="55"/>
      <c r="D71" s="145">
        <f>SUM(D65:D70)</f>
        <v>78.303808800000013</v>
      </c>
    </row>
    <row r="74" spans="1:4">
      <c r="A74" s="569" t="s">
        <v>95</v>
      </c>
      <c r="B74" s="569"/>
      <c r="C74" s="569"/>
      <c r="D74" s="569"/>
    </row>
    <row r="77" spans="1:4">
      <c r="A77" s="569" t="s">
        <v>96</v>
      </c>
      <c r="B77" s="569"/>
      <c r="C77" s="569"/>
      <c r="D77" s="569"/>
    </row>
    <row r="78" spans="1:4" ht="16" thickBot="1">
      <c r="A78" s="41"/>
    </row>
    <row r="79" spans="1:4" ht="16" thickBot="1">
      <c r="A79" s="36" t="s">
        <v>97</v>
      </c>
      <c r="B79" s="37" t="s">
        <v>98</v>
      </c>
      <c r="C79" s="37" t="s">
        <v>62</v>
      </c>
      <c r="D79" s="37" t="s">
        <v>44</v>
      </c>
    </row>
    <row r="80" spans="1:4" ht="16" thickBot="1">
      <c r="A80" s="38" t="s">
        <v>45</v>
      </c>
      <c r="B80" s="39" t="s">
        <v>99</v>
      </c>
      <c r="C80" s="52">
        <v>9.2599999999999991E-3</v>
      </c>
      <c r="D80" s="53">
        <f>C80*C16</f>
        <v>11.473139999999999</v>
      </c>
    </row>
    <row r="81" spans="1:4" ht="16" thickBot="1">
      <c r="A81" s="38" t="s">
        <v>47</v>
      </c>
      <c r="B81" s="39" t="s">
        <v>98</v>
      </c>
      <c r="C81" s="52">
        <v>8.3300000000000006E-3</v>
      </c>
      <c r="D81" s="54">
        <f>C81*C16</f>
        <v>10.320870000000001</v>
      </c>
    </row>
    <row r="82" spans="1:4" ht="16" thickBot="1">
      <c r="A82" s="38" t="s">
        <v>49</v>
      </c>
      <c r="B82" s="39" t="s">
        <v>100</v>
      </c>
      <c r="C82" s="52">
        <v>2.7999999999999998E-4</v>
      </c>
      <c r="D82" s="53">
        <f>C82*C16</f>
        <v>0.34691999999999995</v>
      </c>
    </row>
    <row r="83" spans="1:4" ht="16" thickBot="1">
      <c r="A83" s="38" t="s">
        <v>51</v>
      </c>
      <c r="B83" s="39" t="s">
        <v>101</v>
      </c>
      <c r="C83" s="52">
        <v>3.3300000000000001E-3</v>
      </c>
      <c r="D83" s="54">
        <f>C83*C16</f>
        <v>4.1258699999999999</v>
      </c>
    </row>
    <row r="84" spans="1:4" ht="16" thickBot="1">
      <c r="A84" s="38" t="s">
        <v>53</v>
      </c>
      <c r="B84" s="39" t="s">
        <v>102</v>
      </c>
      <c r="C84" s="52">
        <v>1.1100000000000001E-3</v>
      </c>
      <c r="D84" s="53">
        <f>C84*C16</f>
        <v>1.3752900000000001</v>
      </c>
    </row>
    <row r="85" spans="1:4" ht="16" thickBot="1">
      <c r="A85" s="38" t="s">
        <v>73</v>
      </c>
      <c r="B85" s="39" t="s">
        <v>56</v>
      </c>
      <c r="C85" s="52"/>
      <c r="D85" s="53">
        <f>C85*C16</f>
        <v>0</v>
      </c>
    </row>
    <row r="86" spans="1:4" ht="16" thickBot="1">
      <c r="A86" s="574" t="s">
        <v>78</v>
      </c>
      <c r="B86" s="575"/>
      <c r="C86" s="55">
        <f>SUM(C80:C85)</f>
        <v>2.231E-2</v>
      </c>
      <c r="D86" s="144">
        <f>SUM(D80:D85)</f>
        <v>27.64209</v>
      </c>
    </row>
    <row r="89" spans="1:4">
      <c r="A89" s="576" t="s">
        <v>103</v>
      </c>
      <c r="B89" s="576"/>
      <c r="C89" s="576"/>
    </row>
    <row r="90" spans="1:4" ht="16" thickBot="1">
      <c r="A90" s="41"/>
    </row>
    <row r="91" spans="1:4" ht="16" thickBot="1">
      <c r="A91" s="36" t="s">
        <v>104</v>
      </c>
      <c r="B91" s="37" t="s">
        <v>105</v>
      </c>
      <c r="C91" s="37" t="s">
        <v>44</v>
      </c>
    </row>
    <row r="92" spans="1:4" ht="16" thickBot="1">
      <c r="A92" s="38" t="s">
        <v>45</v>
      </c>
      <c r="B92" s="39" t="s">
        <v>106</v>
      </c>
      <c r="C92" s="40">
        <v>0</v>
      </c>
    </row>
    <row r="93" spans="1:4" ht="16" thickBot="1">
      <c r="A93" s="574" t="s">
        <v>57</v>
      </c>
      <c r="B93" s="575"/>
      <c r="C93" s="56"/>
    </row>
    <row r="96" spans="1:4">
      <c r="A96" s="576" t="s">
        <v>107</v>
      </c>
      <c r="B96" s="576"/>
      <c r="C96" s="576"/>
    </row>
    <row r="97" spans="1:3" ht="16" thickBot="1">
      <c r="A97" s="41"/>
    </row>
    <row r="98" spans="1:3" ht="16" thickBot="1">
      <c r="A98" s="36">
        <v>4</v>
      </c>
      <c r="B98" s="37" t="s">
        <v>108</v>
      </c>
      <c r="C98" s="37" t="s">
        <v>44</v>
      </c>
    </row>
    <row r="99" spans="1:3" ht="16" thickBot="1">
      <c r="A99" s="38" t="s">
        <v>97</v>
      </c>
      <c r="B99" s="39" t="s">
        <v>98</v>
      </c>
      <c r="C99" s="40">
        <f>D86</f>
        <v>27.64209</v>
      </c>
    </row>
    <row r="100" spans="1:3" ht="16" thickBot="1">
      <c r="A100" s="38" t="s">
        <v>104</v>
      </c>
      <c r="B100" s="39" t="s">
        <v>105</v>
      </c>
      <c r="C100" s="40">
        <v>0</v>
      </c>
    </row>
    <row r="101" spans="1:3" ht="16" thickBot="1">
      <c r="A101" s="574" t="s">
        <v>57</v>
      </c>
      <c r="B101" s="575"/>
      <c r="C101" s="40">
        <f>SUM(C99:C100)</f>
        <v>27.64209</v>
      </c>
    </row>
    <row r="104" spans="1:3">
      <c r="A104" s="569" t="s">
        <v>109</v>
      </c>
      <c r="B104" s="569"/>
      <c r="C104" s="569"/>
    </row>
    <row r="105" spans="1:3" ht="16" thickBot="1"/>
    <row r="106" spans="1:3" ht="16" thickBot="1">
      <c r="A106" s="36">
        <v>5</v>
      </c>
      <c r="B106" s="57" t="s">
        <v>110</v>
      </c>
      <c r="C106" s="37" t="s">
        <v>44</v>
      </c>
    </row>
    <row r="107" spans="1:3" ht="16" thickBot="1">
      <c r="A107" s="38" t="s">
        <v>45</v>
      </c>
      <c r="B107" s="39" t="s">
        <v>111</v>
      </c>
      <c r="C107" s="146">
        <f>ASG!C107</f>
        <v>0</v>
      </c>
    </row>
    <row r="108" spans="1:3" ht="16" thickBot="1">
      <c r="A108" s="38" t="s">
        <v>47</v>
      </c>
      <c r="B108" s="39" t="s">
        <v>112</v>
      </c>
      <c r="C108" s="146">
        <v>0</v>
      </c>
    </row>
    <row r="109" spans="1:3" ht="16" thickBot="1">
      <c r="A109" s="38" t="s">
        <v>49</v>
      </c>
      <c r="B109" s="39" t="s">
        <v>113</v>
      </c>
      <c r="C109" s="146">
        <v>0</v>
      </c>
    </row>
    <row r="110" spans="1:3" ht="16" thickBot="1">
      <c r="A110" s="38" t="s">
        <v>51</v>
      </c>
      <c r="B110" s="39" t="s">
        <v>114</v>
      </c>
      <c r="C110" s="146">
        <v>90.11</v>
      </c>
    </row>
    <row r="111" spans="1:3" ht="16" thickBot="1">
      <c r="A111" s="574" t="s">
        <v>78</v>
      </c>
      <c r="B111" s="575"/>
      <c r="C111" s="58">
        <f>SUM(C107:C110)</f>
        <v>90.11</v>
      </c>
    </row>
    <row r="114" spans="1:4">
      <c r="A114" s="569" t="s">
        <v>115</v>
      </c>
      <c r="B114" s="569"/>
      <c r="C114" s="569"/>
      <c r="D114" s="569"/>
    </row>
    <row r="115" spans="1:4" ht="16" thickBot="1"/>
    <row r="116" spans="1:4" ht="16" thickBot="1">
      <c r="A116" s="36">
        <v>6</v>
      </c>
      <c r="B116" s="57" t="s">
        <v>116</v>
      </c>
      <c r="C116" s="37" t="s">
        <v>62</v>
      </c>
      <c r="D116" s="37" t="s">
        <v>44</v>
      </c>
    </row>
    <row r="117" spans="1:4" ht="16" thickBot="1">
      <c r="A117" s="38" t="s">
        <v>45</v>
      </c>
      <c r="B117" s="39" t="s">
        <v>117</v>
      </c>
      <c r="C117" s="147">
        <f>ASG!$C$117</f>
        <v>0.03</v>
      </c>
      <c r="D117" s="40">
        <f>(C137)*C117</f>
        <v>81.316165701599985</v>
      </c>
    </row>
    <row r="118" spans="1:4" ht="16" thickBot="1">
      <c r="A118" s="38" t="s">
        <v>47</v>
      </c>
      <c r="B118" s="39" t="s">
        <v>118</v>
      </c>
      <c r="C118" s="147">
        <f>ASG!$C$118</f>
        <v>6.7900000000000002E-2</v>
      </c>
      <c r="D118" s="40">
        <f>(C137+D117)*C118</f>
        <v>189.56695602242661</v>
      </c>
    </row>
    <row r="119" spans="1:4" ht="16" thickBot="1">
      <c r="A119" s="38"/>
      <c r="B119" s="59" t="s">
        <v>119</v>
      </c>
      <c r="C119" s="52">
        <f>SUM(C117:C118)</f>
        <v>9.7900000000000001E-2</v>
      </c>
      <c r="D119" s="40">
        <f>SUM(D117:D118)</f>
        <v>270.88312172402658</v>
      </c>
    </row>
    <row r="120" spans="1:4" ht="16" thickBot="1">
      <c r="A120" s="38" t="s">
        <v>49</v>
      </c>
      <c r="B120" s="39" t="s">
        <v>120</v>
      </c>
      <c r="C120" s="150"/>
      <c r="D120" s="150"/>
    </row>
    <row r="121" spans="1:4" ht="16" thickBot="1">
      <c r="A121" s="38"/>
      <c r="B121" s="39" t="s">
        <v>121</v>
      </c>
      <c r="C121" s="52"/>
      <c r="D121" s="149"/>
    </row>
    <row r="122" spans="1:4" ht="16" thickBot="1">
      <c r="A122" s="38"/>
      <c r="B122" s="39" t="s">
        <v>122</v>
      </c>
      <c r="C122" s="52">
        <v>1.6500000000000001E-2</v>
      </c>
      <c r="D122" s="40">
        <f>$C$139*C122</f>
        <v>57.368520000000004</v>
      </c>
    </row>
    <row r="123" spans="1:4" ht="16" thickBot="1">
      <c r="A123" s="38"/>
      <c r="B123" s="39" t="s">
        <v>123</v>
      </c>
      <c r="C123" s="52">
        <v>7.5999999999999998E-2</v>
      </c>
      <c r="D123" s="40">
        <f>$C$139*C123</f>
        <v>264.24288000000001</v>
      </c>
    </row>
    <row r="124" spans="1:4" ht="16" thickBot="1">
      <c r="A124" s="38"/>
      <c r="B124" s="39" t="s">
        <v>124</v>
      </c>
      <c r="C124" s="55"/>
      <c r="D124" s="40"/>
    </row>
    <row r="125" spans="1:4" ht="16" thickBot="1">
      <c r="A125" s="38"/>
      <c r="B125" s="39" t="s">
        <v>236</v>
      </c>
      <c r="C125" s="55">
        <v>0.05</v>
      </c>
      <c r="D125" s="40">
        <f>$C$139*C125</f>
        <v>173.84400000000002</v>
      </c>
    </row>
    <row r="126" spans="1:4" ht="16" thickBot="1">
      <c r="A126" s="574" t="s">
        <v>78</v>
      </c>
      <c r="B126" s="575"/>
      <c r="C126" s="60">
        <f>C122+C123+C125</f>
        <v>0.14250000000000002</v>
      </c>
      <c r="D126" s="148">
        <f>(C137+D117+D118)/(1-C126)-(C137+D117+D118)</f>
        <v>495.45496434784127</v>
      </c>
    </row>
    <row r="129" spans="1:9">
      <c r="A129" s="569" t="s">
        <v>125</v>
      </c>
      <c r="B129" s="569"/>
      <c r="C129" s="569"/>
    </row>
    <row r="130" spans="1:9" ht="16" thickBot="1"/>
    <row r="131" spans="1:9" ht="16" thickBot="1">
      <c r="A131" s="36"/>
      <c r="B131" s="37" t="s">
        <v>126</v>
      </c>
      <c r="C131" s="37" t="s">
        <v>44</v>
      </c>
    </row>
    <row r="132" spans="1:9" ht="16" thickBot="1">
      <c r="A132" s="61" t="s">
        <v>45</v>
      </c>
      <c r="B132" s="39" t="s">
        <v>42</v>
      </c>
      <c r="C132" s="62">
        <f>C16</f>
        <v>1239</v>
      </c>
    </row>
    <row r="133" spans="1:9" ht="16" thickBot="1">
      <c r="A133" s="61" t="s">
        <v>47</v>
      </c>
      <c r="B133" s="39" t="s">
        <v>58</v>
      </c>
      <c r="C133" s="62">
        <f>C59</f>
        <v>1275.48295792</v>
      </c>
    </row>
    <row r="134" spans="1:9" ht="16" thickBot="1">
      <c r="A134" s="61" t="s">
        <v>49</v>
      </c>
      <c r="B134" s="39" t="s">
        <v>87</v>
      </c>
      <c r="C134" s="62">
        <f>D71</f>
        <v>78.303808800000013</v>
      </c>
    </row>
    <row r="135" spans="1:9" ht="16" thickBot="1">
      <c r="A135" s="61" t="s">
        <v>51</v>
      </c>
      <c r="B135" s="39" t="s">
        <v>95</v>
      </c>
      <c r="C135" s="62">
        <f>C101</f>
        <v>27.64209</v>
      </c>
    </row>
    <row r="136" spans="1:9" ht="16" thickBot="1">
      <c r="A136" s="61" t="s">
        <v>53</v>
      </c>
      <c r="B136" s="39" t="s">
        <v>109</v>
      </c>
      <c r="C136" s="62">
        <f>C111</f>
        <v>90.11</v>
      </c>
    </row>
    <row r="137" spans="1:9" ht="16" thickBot="1">
      <c r="A137" s="574" t="s">
        <v>127</v>
      </c>
      <c r="B137" s="575"/>
      <c r="C137" s="62">
        <f>SUM(C132:C136)</f>
        <v>2710.5388567199998</v>
      </c>
    </row>
    <row r="138" spans="1:9" ht="16" thickBot="1">
      <c r="A138" s="61" t="s">
        <v>73</v>
      </c>
      <c r="B138" s="39" t="s">
        <v>128</v>
      </c>
      <c r="C138" s="62">
        <f>D119+D126</f>
        <v>766.33808607186779</v>
      </c>
    </row>
    <row r="139" spans="1:9" ht="16" thickBot="1">
      <c r="A139" s="574" t="s">
        <v>129</v>
      </c>
      <c r="B139" s="575"/>
      <c r="C139" s="63">
        <f>ROUND(SUM(C137:C138),2)</f>
        <v>3476.88</v>
      </c>
    </row>
    <row r="140" spans="1:9" ht="16" thickBot="1"/>
    <row r="141" spans="1:9">
      <c r="A141" s="64" t="s">
        <v>130</v>
      </c>
      <c r="B141" s="65" t="s">
        <v>131</v>
      </c>
      <c r="C141" s="66">
        <f>C126</f>
        <v>0.14250000000000002</v>
      </c>
      <c r="D141" s="67"/>
      <c r="E141" s="67"/>
      <c r="F141" s="67"/>
      <c r="G141" s="67"/>
      <c r="H141" s="68"/>
      <c r="I141" s="69"/>
    </row>
    <row r="142" spans="1:9">
      <c r="A142" s="70"/>
      <c r="B142" s="67">
        <v>100</v>
      </c>
      <c r="C142" s="71"/>
      <c r="D142" s="67"/>
      <c r="E142" s="67"/>
      <c r="F142" s="67"/>
      <c r="G142" s="67"/>
      <c r="H142" s="68"/>
      <c r="I142" s="69"/>
    </row>
    <row r="143" spans="1:9">
      <c r="A143" s="72"/>
      <c r="B143" s="73"/>
      <c r="C143" s="74"/>
      <c r="D143" s="73"/>
      <c r="E143" s="73"/>
      <c r="F143" s="73"/>
      <c r="G143" s="73"/>
      <c r="H143" s="73"/>
      <c r="I143" s="75"/>
    </row>
    <row r="144" spans="1:9">
      <c r="A144" s="70" t="s">
        <v>132</v>
      </c>
      <c r="B144" s="67" t="s">
        <v>133</v>
      </c>
      <c r="C144" s="76">
        <f>SUM(C137+D117+D118)</f>
        <v>2981.4219784440261</v>
      </c>
      <c r="D144" s="67"/>
      <c r="E144" s="67"/>
      <c r="F144" s="67"/>
      <c r="G144" s="67"/>
      <c r="H144" s="68"/>
      <c r="I144" s="77"/>
    </row>
    <row r="145" spans="1:9">
      <c r="A145" s="72"/>
      <c r="B145" s="73"/>
      <c r="C145" s="74"/>
      <c r="D145" s="73"/>
      <c r="E145" s="73"/>
      <c r="F145" s="73"/>
      <c r="G145" s="73"/>
      <c r="H145" s="73"/>
      <c r="I145" s="78"/>
    </row>
    <row r="146" spans="1:9">
      <c r="A146" s="70" t="s">
        <v>134</v>
      </c>
      <c r="B146" s="67" t="s">
        <v>135</v>
      </c>
      <c r="C146" s="79">
        <f>(C144/(1-0.1425))</f>
        <v>3476.8769427918669</v>
      </c>
      <c r="D146" s="67"/>
      <c r="E146" s="67"/>
      <c r="F146" s="67"/>
      <c r="G146" s="67"/>
      <c r="H146" s="68"/>
      <c r="I146" s="77"/>
    </row>
    <row r="147" spans="1:9">
      <c r="A147" s="72"/>
      <c r="B147" s="73"/>
      <c r="C147" s="74"/>
      <c r="D147" s="73"/>
      <c r="E147" s="73"/>
      <c r="F147" s="73"/>
      <c r="G147" s="73"/>
      <c r="H147" s="73"/>
      <c r="I147" s="75"/>
    </row>
    <row r="148" spans="1:9" ht="16" thickBot="1">
      <c r="A148" s="80"/>
      <c r="B148" s="81" t="s">
        <v>136</v>
      </c>
      <c r="C148" s="82">
        <f>C146-C144</f>
        <v>495.45496434784081</v>
      </c>
      <c r="D148" s="67"/>
      <c r="E148" s="67"/>
      <c r="F148" s="67"/>
      <c r="G148" s="67"/>
      <c r="H148" s="68"/>
      <c r="I148" s="69"/>
    </row>
  </sheetData>
  <mergeCells count="32">
    <mergeCell ref="A1:D1"/>
    <mergeCell ref="A2:D2"/>
    <mergeCell ref="A3:D3"/>
    <mergeCell ref="A4:D4"/>
    <mergeCell ref="A5:C5"/>
    <mergeCell ref="A6:C6"/>
    <mergeCell ref="A16:B16"/>
    <mergeCell ref="A19:D19"/>
    <mergeCell ref="A21:D21"/>
    <mergeCell ref="A26:B26"/>
    <mergeCell ref="A29:D29"/>
    <mergeCell ref="A40:B40"/>
    <mergeCell ref="A43:C43"/>
    <mergeCell ref="A50:B50"/>
    <mergeCell ref="A53:C53"/>
    <mergeCell ref="A59:B59"/>
    <mergeCell ref="A62:D62"/>
    <mergeCell ref="A71:B71"/>
    <mergeCell ref="A74:D74"/>
    <mergeCell ref="A77:D77"/>
    <mergeCell ref="A86:B86"/>
    <mergeCell ref="A89:C89"/>
    <mergeCell ref="A93:B93"/>
    <mergeCell ref="A96:C96"/>
    <mergeCell ref="A137:B137"/>
    <mergeCell ref="A139:B139"/>
    <mergeCell ref="A101:B101"/>
    <mergeCell ref="A104:C104"/>
    <mergeCell ref="A111:B111"/>
    <mergeCell ref="A114:D114"/>
    <mergeCell ref="A126:B126"/>
    <mergeCell ref="A129:C129"/>
  </mergeCells>
  <pageMargins left="0.511811024" right="0.511811024" top="0.78740157499999996" bottom="0.78740157499999996" header="0.31496062000000002" footer="0.31496062000000002"/>
  <pageSetup paperSize="9" scale="75" orientation="portrait" r:id="rId1"/>
  <rowBreaks count="2" manualBreakCount="2">
    <brk id="52" max="16383" man="1"/>
    <brk id="112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150"/>
  <sheetViews>
    <sheetView showGridLines="0" view="pageBreakPreview" topLeftCell="A31" zoomScale="90" zoomScaleNormal="100" zoomScaleSheetLayoutView="90" workbookViewId="0">
      <selection activeCell="C46" sqref="C46"/>
    </sheetView>
  </sheetViews>
  <sheetFormatPr defaultColWidth="9.1796875" defaultRowHeight="15.5"/>
  <cols>
    <col min="1" max="1" width="9.1796875" style="35"/>
    <col min="2" max="2" width="72.1796875" style="35" customWidth="1"/>
    <col min="3" max="3" width="18" style="35" customWidth="1"/>
    <col min="4" max="4" width="16.7265625" style="35" customWidth="1"/>
    <col min="5" max="5" width="12.7265625" style="35" customWidth="1"/>
    <col min="6" max="6" width="12" style="35" customWidth="1"/>
    <col min="7" max="7" width="15.1796875" style="35" customWidth="1"/>
    <col min="8" max="16384" width="9.1796875" style="35"/>
  </cols>
  <sheetData>
    <row r="1" spans="1:4" ht="23">
      <c r="A1" s="571" t="s">
        <v>39</v>
      </c>
      <c r="B1" s="571"/>
      <c r="C1" s="571"/>
      <c r="D1" s="571"/>
    </row>
    <row r="2" spans="1:4" ht="48.65" customHeight="1">
      <c r="A2" s="572" t="s">
        <v>40</v>
      </c>
      <c r="B2" s="572"/>
      <c r="C2" s="572"/>
      <c r="D2" s="572"/>
    </row>
    <row r="3" spans="1:4">
      <c r="A3" s="573" t="s">
        <v>41</v>
      </c>
      <c r="B3" s="573"/>
      <c r="C3" s="573"/>
      <c r="D3" s="573"/>
    </row>
    <row r="4" spans="1:4">
      <c r="A4" s="570" t="s">
        <v>237</v>
      </c>
      <c r="B4" s="570"/>
      <c r="C4" s="570"/>
      <c r="D4" s="570"/>
    </row>
    <row r="5" spans="1:4">
      <c r="A5" s="570" t="s">
        <v>259</v>
      </c>
      <c r="B5" s="570"/>
      <c r="C5" s="570"/>
    </row>
    <row r="6" spans="1:4">
      <c r="A6" s="569" t="s">
        <v>42</v>
      </c>
      <c r="B6" s="569"/>
      <c r="C6" s="569"/>
    </row>
    <row r="7" spans="1:4" ht="16" thickBot="1"/>
    <row r="8" spans="1:4" ht="16" thickBot="1">
      <c r="A8" s="36">
        <v>1</v>
      </c>
      <c r="B8" s="37" t="s">
        <v>43</v>
      </c>
      <c r="C8" s="37" t="s">
        <v>44</v>
      </c>
    </row>
    <row r="9" spans="1:4" ht="16" thickBot="1">
      <c r="A9" s="38" t="s">
        <v>45</v>
      </c>
      <c r="B9" s="39" t="s">
        <v>46</v>
      </c>
      <c r="C9" s="40">
        <v>1237.23</v>
      </c>
    </row>
    <row r="10" spans="1:4" ht="16" thickBot="1">
      <c r="A10" s="38" t="s">
        <v>47</v>
      </c>
      <c r="B10" s="39" t="s">
        <v>48</v>
      </c>
      <c r="C10" s="40"/>
    </row>
    <row r="11" spans="1:4" ht="16" thickBot="1">
      <c r="A11" s="38" t="s">
        <v>49</v>
      </c>
      <c r="B11" s="39" t="s">
        <v>50</v>
      </c>
      <c r="C11" s="40"/>
    </row>
    <row r="12" spans="1:4" ht="16" thickBot="1">
      <c r="A12" s="38" t="s">
        <v>51</v>
      </c>
      <c r="B12" s="39" t="s">
        <v>52</v>
      </c>
      <c r="C12" s="40"/>
    </row>
    <row r="13" spans="1:4" ht="16" thickBot="1">
      <c r="A13" s="38" t="s">
        <v>53</v>
      </c>
      <c r="B13" s="39" t="s">
        <v>54</v>
      </c>
      <c r="C13" s="40"/>
    </row>
    <row r="14" spans="1:4" ht="16" thickBot="1">
      <c r="A14" s="38"/>
      <c r="B14" s="39"/>
      <c r="C14" s="40"/>
    </row>
    <row r="15" spans="1:4" ht="16" thickBot="1">
      <c r="A15" s="38" t="s">
        <v>55</v>
      </c>
      <c r="B15" s="39" t="s">
        <v>56</v>
      </c>
      <c r="C15" s="40"/>
    </row>
    <row r="16" spans="1:4" ht="16" thickBot="1">
      <c r="A16" s="574" t="s">
        <v>57</v>
      </c>
      <c r="B16" s="575"/>
      <c r="C16" s="40">
        <f>SUM(C9:C15)</f>
        <v>1237.23</v>
      </c>
    </row>
    <row r="19" spans="1:4">
      <c r="A19" s="569" t="s">
        <v>58</v>
      </c>
      <c r="B19" s="569"/>
      <c r="C19" s="569"/>
      <c r="D19" s="569"/>
    </row>
    <row r="20" spans="1:4">
      <c r="A20" s="41"/>
    </row>
    <row r="21" spans="1:4">
      <c r="A21" s="576" t="s">
        <v>59</v>
      </c>
      <c r="B21" s="576"/>
      <c r="C21" s="576"/>
      <c r="D21" s="576"/>
    </row>
    <row r="22" spans="1:4" ht="16" thickBot="1"/>
    <row r="23" spans="1:4" ht="16" thickBot="1">
      <c r="A23" s="36" t="s">
        <v>60</v>
      </c>
      <c r="B23" s="37" t="s">
        <v>61</v>
      </c>
      <c r="C23" s="37" t="s">
        <v>62</v>
      </c>
      <c r="D23" s="37" t="s">
        <v>44</v>
      </c>
    </row>
    <row r="24" spans="1:4" ht="16" thickBot="1">
      <c r="A24" s="38" t="s">
        <v>45</v>
      </c>
      <c r="B24" s="39" t="s">
        <v>63</v>
      </c>
      <c r="C24" s="42">
        <v>8.3299999999999999E-2</v>
      </c>
      <c r="D24" s="43">
        <f>C24*C16</f>
        <v>103.06125900000001</v>
      </c>
    </row>
    <row r="25" spans="1:4" ht="16" thickBot="1">
      <c r="A25" s="38" t="s">
        <v>47</v>
      </c>
      <c r="B25" s="39" t="s">
        <v>64</v>
      </c>
      <c r="C25" s="42">
        <v>0.1111</v>
      </c>
      <c r="D25" s="44">
        <f>C25*C16</f>
        <v>137.456253</v>
      </c>
    </row>
    <row r="26" spans="1:4" ht="16" thickBot="1">
      <c r="A26" s="574" t="s">
        <v>57</v>
      </c>
      <c r="B26" s="575"/>
      <c r="C26" s="42"/>
      <c r="D26" s="45">
        <f>SUM(D24:D25)</f>
        <v>240.51751200000001</v>
      </c>
    </row>
    <row r="29" spans="1:4" ht="32.25" customHeight="1">
      <c r="A29" s="577" t="s">
        <v>65</v>
      </c>
      <c r="B29" s="577"/>
      <c r="C29" s="577"/>
      <c r="D29" s="577"/>
    </row>
    <row r="30" spans="1:4" ht="16" thickBot="1"/>
    <row r="31" spans="1:4" ht="16" thickBot="1">
      <c r="A31" s="36" t="s">
        <v>66</v>
      </c>
      <c r="B31" s="37" t="s">
        <v>67</v>
      </c>
      <c r="C31" s="37" t="s">
        <v>62</v>
      </c>
      <c r="D31" s="37" t="s">
        <v>44</v>
      </c>
    </row>
    <row r="32" spans="1:4" ht="16" thickBot="1">
      <c r="A32" s="38" t="s">
        <v>45</v>
      </c>
      <c r="B32" s="39" t="s">
        <v>68</v>
      </c>
      <c r="C32" s="42">
        <v>0.2</v>
      </c>
      <c r="D32" s="46">
        <f>C32*(C16+D26+C103)</f>
        <v>301.07002266000001</v>
      </c>
    </row>
    <row r="33" spans="1:4" ht="16" thickBot="1">
      <c r="A33" s="38" t="s">
        <v>47</v>
      </c>
      <c r="B33" s="39" t="s">
        <v>69</v>
      </c>
      <c r="C33" s="42">
        <v>2.5000000000000001E-2</v>
      </c>
      <c r="D33" s="46">
        <f>C33*(C16+D26+C103)</f>
        <v>37.633752832500001</v>
      </c>
    </row>
    <row r="34" spans="1:4" ht="16" thickBot="1">
      <c r="A34" s="38" t="s">
        <v>49</v>
      </c>
      <c r="B34" s="39" t="s">
        <v>70</v>
      </c>
      <c r="C34" s="47">
        <v>0.03</v>
      </c>
      <c r="D34" s="46">
        <f>C34*(C16+D26+C103)</f>
        <v>45.160503399</v>
      </c>
    </row>
    <row r="35" spans="1:4" ht="16" thickBot="1">
      <c r="A35" s="38" t="s">
        <v>51</v>
      </c>
      <c r="B35" s="39" t="s">
        <v>71</v>
      </c>
      <c r="C35" s="42">
        <v>1.4999999999999999E-2</v>
      </c>
      <c r="D35" s="46">
        <f>C35*(C16+D26+C103)</f>
        <v>22.5802516995</v>
      </c>
    </row>
    <row r="36" spans="1:4" ht="16" thickBot="1">
      <c r="A36" s="38" t="s">
        <v>53</v>
      </c>
      <c r="B36" s="39" t="s">
        <v>72</v>
      </c>
      <c r="C36" s="42">
        <v>0.01</v>
      </c>
      <c r="D36" s="46">
        <f>C36*(C16+D26+C103)</f>
        <v>15.053501132999999</v>
      </c>
    </row>
    <row r="37" spans="1:4" ht="16" thickBot="1">
      <c r="A37" s="38" t="s">
        <v>73</v>
      </c>
      <c r="B37" s="39" t="s">
        <v>74</v>
      </c>
      <c r="C37" s="42">
        <v>6.0000000000000001E-3</v>
      </c>
      <c r="D37" s="46">
        <f>C37*(C16+D26+C103)</f>
        <v>9.0321006797999992</v>
      </c>
    </row>
    <row r="38" spans="1:4" ht="16" thickBot="1">
      <c r="A38" s="38" t="s">
        <v>55</v>
      </c>
      <c r="B38" s="39" t="s">
        <v>75</v>
      </c>
      <c r="C38" s="42">
        <v>2E-3</v>
      </c>
      <c r="D38" s="46">
        <f>C38*(C16+D26+C103)</f>
        <v>3.0107002266</v>
      </c>
    </row>
    <row r="39" spans="1:4" ht="16" thickBot="1">
      <c r="A39" s="38" t="s">
        <v>76</v>
      </c>
      <c r="B39" s="39" t="s">
        <v>77</v>
      </c>
      <c r="C39" s="42">
        <v>0.08</v>
      </c>
      <c r="D39" s="46">
        <f>C39*(C16+D26+C103)</f>
        <v>120.42800906399999</v>
      </c>
    </row>
    <row r="40" spans="1:4" ht="16" thickBot="1">
      <c r="A40" s="574" t="s">
        <v>78</v>
      </c>
      <c r="B40" s="575"/>
      <c r="C40" s="48">
        <f>SUM(C32:C39)</f>
        <v>0.36800000000000005</v>
      </c>
      <c r="D40" s="49">
        <f>SUM(D32:D39)</f>
        <v>553.96884169440011</v>
      </c>
    </row>
    <row r="43" spans="1:4">
      <c r="A43" s="576" t="s">
        <v>79</v>
      </c>
      <c r="B43" s="576"/>
      <c r="C43" s="576"/>
    </row>
    <row r="44" spans="1:4" ht="16" thickBot="1"/>
    <row r="45" spans="1:4" ht="16" thickBot="1">
      <c r="A45" s="36" t="s">
        <v>80</v>
      </c>
      <c r="B45" s="37" t="s">
        <v>81</v>
      </c>
      <c r="C45" s="37" t="s">
        <v>44</v>
      </c>
    </row>
    <row r="46" spans="1:4" ht="16" thickBot="1">
      <c r="A46" s="38" t="s">
        <v>45</v>
      </c>
      <c r="B46" s="39" t="s">
        <v>82</v>
      </c>
      <c r="C46" s="40">
        <f>(5.5*2*22)-(C9*6%)</f>
        <v>167.7662</v>
      </c>
    </row>
    <row r="47" spans="1:4" ht="16" thickBot="1">
      <c r="A47" s="38" t="s">
        <v>47</v>
      </c>
      <c r="B47" s="39" t="s">
        <v>83</v>
      </c>
      <c r="C47" s="40">
        <f>((18*22)*0.9)+383.24</f>
        <v>739.6400000000001</v>
      </c>
    </row>
    <row r="48" spans="1:4" ht="16" thickBot="1">
      <c r="A48" s="38"/>
      <c r="B48" s="39" t="s">
        <v>260</v>
      </c>
      <c r="C48" s="40">
        <v>153.77000000000001</v>
      </c>
    </row>
    <row r="49" spans="1:4" ht="16" thickBot="1">
      <c r="A49" s="38"/>
      <c r="B49" s="39" t="s">
        <v>261</v>
      </c>
      <c r="C49" s="40">
        <v>10.63</v>
      </c>
    </row>
    <row r="50" spans="1:4" ht="16" thickBot="1">
      <c r="A50" s="38" t="s">
        <v>49</v>
      </c>
      <c r="B50" s="39" t="s">
        <v>262</v>
      </c>
      <c r="C50" s="40">
        <v>2</v>
      </c>
    </row>
    <row r="51" spans="1:4" ht="16" thickBot="1">
      <c r="A51" s="38" t="s">
        <v>51</v>
      </c>
      <c r="B51" s="39" t="s">
        <v>56</v>
      </c>
      <c r="C51" s="40"/>
    </row>
    <row r="52" spans="1:4" ht="16" thickBot="1">
      <c r="A52" s="574" t="s">
        <v>57</v>
      </c>
      <c r="B52" s="575"/>
      <c r="C52" s="58">
        <f>SUM(C46:C51)</f>
        <v>1073.8062000000002</v>
      </c>
    </row>
    <row r="55" spans="1:4">
      <c r="A55" s="576" t="s">
        <v>85</v>
      </c>
      <c r="B55" s="576"/>
      <c r="C55" s="576"/>
    </row>
    <row r="56" spans="1:4" ht="16" thickBot="1"/>
    <row r="57" spans="1:4" ht="16" thickBot="1">
      <c r="A57" s="36">
        <v>2</v>
      </c>
      <c r="B57" s="37" t="s">
        <v>86</v>
      </c>
      <c r="C57" s="37" t="s">
        <v>44</v>
      </c>
    </row>
    <row r="58" spans="1:4" ht="16" thickBot="1">
      <c r="A58" s="38" t="s">
        <v>60</v>
      </c>
      <c r="B58" s="39" t="s">
        <v>61</v>
      </c>
      <c r="C58" s="46">
        <f>D26</f>
        <v>240.51751200000001</v>
      </c>
    </row>
    <row r="59" spans="1:4" ht="16" thickBot="1">
      <c r="A59" s="38" t="s">
        <v>66</v>
      </c>
      <c r="B59" s="39" t="s">
        <v>67</v>
      </c>
      <c r="C59" s="46">
        <f>D40</f>
        <v>553.96884169440011</v>
      </c>
    </row>
    <row r="60" spans="1:4" ht="16" thickBot="1">
      <c r="A60" s="38" t="s">
        <v>80</v>
      </c>
      <c r="B60" s="39" t="s">
        <v>81</v>
      </c>
      <c r="C60" s="46">
        <f>C52</f>
        <v>1073.8062000000002</v>
      </c>
    </row>
    <row r="61" spans="1:4" ht="16" thickBot="1">
      <c r="A61" s="574" t="s">
        <v>57</v>
      </c>
      <c r="B61" s="575"/>
      <c r="C61" s="49">
        <f>SUM(C58:C60)</f>
        <v>1868.2925536944003</v>
      </c>
    </row>
    <row r="62" spans="1:4">
      <c r="A62" s="50"/>
    </row>
    <row r="64" spans="1:4">
      <c r="A64" s="569" t="s">
        <v>87</v>
      </c>
      <c r="B64" s="569"/>
      <c r="C64" s="569"/>
      <c r="D64" s="569"/>
    </row>
    <row r="65" spans="1:4" ht="16" thickBot="1"/>
    <row r="66" spans="1:4" ht="16" thickBot="1">
      <c r="A66" s="36">
        <v>3</v>
      </c>
      <c r="B66" s="37" t="s">
        <v>88</v>
      </c>
      <c r="C66" s="37" t="s">
        <v>62</v>
      </c>
      <c r="D66" s="37" t="s">
        <v>44</v>
      </c>
    </row>
    <row r="67" spans="1:4" ht="16" thickBot="1">
      <c r="A67" s="38" t="s">
        <v>45</v>
      </c>
      <c r="B67" s="51" t="s">
        <v>89</v>
      </c>
      <c r="C67" s="52">
        <v>4.1700000000000001E-3</v>
      </c>
      <c r="D67" s="53">
        <f>C67*C16</f>
        <v>5.1592491000000003</v>
      </c>
    </row>
    <row r="68" spans="1:4" ht="16" thickBot="1">
      <c r="A68" s="38" t="s">
        <v>47</v>
      </c>
      <c r="B68" s="51" t="s">
        <v>90</v>
      </c>
      <c r="C68" s="52">
        <v>3.3E-4</v>
      </c>
      <c r="D68" s="54">
        <f>C68*C16</f>
        <v>0.40828589999999998</v>
      </c>
    </row>
    <row r="69" spans="1:4" ht="16" thickBot="1">
      <c r="A69" s="38" t="s">
        <v>49</v>
      </c>
      <c r="B69" s="51" t="s">
        <v>91</v>
      </c>
      <c r="C69" s="52">
        <v>1.6000000000000001E-4</v>
      </c>
      <c r="D69" s="53">
        <f>C69*C16</f>
        <v>0.19795680000000002</v>
      </c>
    </row>
    <row r="70" spans="1:4" ht="16" thickBot="1">
      <c r="A70" s="38" t="s">
        <v>51</v>
      </c>
      <c r="B70" s="51" t="s">
        <v>92</v>
      </c>
      <c r="C70" s="52">
        <v>1.9400000000000001E-2</v>
      </c>
      <c r="D70" s="54">
        <f>C70*C16</f>
        <v>24.002262000000002</v>
      </c>
    </row>
    <row r="71" spans="1:4" ht="16" thickBot="1">
      <c r="A71" s="38" t="s">
        <v>53</v>
      </c>
      <c r="B71" s="51" t="s">
        <v>93</v>
      </c>
      <c r="C71" s="52">
        <f>C40*C70</f>
        <v>7.1392000000000009E-3</v>
      </c>
      <c r="D71" s="53">
        <f>C71*C16</f>
        <v>8.8328324160000005</v>
      </c>
    </row>
    <row r="72" spans="1:4" ht="16" thickBot="1">
      <c r="A72" s="38" t="s">
        <v>73</v>
      </c>
      <c r="B72" s="51" t="s">
        <v>94</v>
      </c>
      <c r="C72" s="52">
        <v>3.2000000000000001E-2</v>
      </c>
      <c r="D72" s="53">
        <f>C72*C16</f>
        <v>39.591360000000002</v>
      </c>
    </row>
    <row r="73" spans="1:4" ht="16" thickBot="1">
      <c r="A73" s="574" t="s">
        <v>57</v>
      </c>
      <c r="B73" s="575"/>
      <c r="C73" s="55"/>
      <c r="D73" s="145">
        <f>SUM(D67:D72)</f>
        <v>78.191946216000005</v>
      </c>
    </row>
    <row r="76" spans="1:4">
      <c r="A76" s="569" t="s">
        <v>95</v>
      </c>
      <c r="B76" s="569"/>
      <c r="C76" s="569"/>
      <c r="D76" s="569"/>
    </row>
    <row r="79" spans="1:4">
      <c r="A79" s="569" t="s">
        <v>96</v>
      </c>
      <c r="B79" s="569"/>
      <c r="C79" s="569"/>
      <c r="D79" s="569"/>
    </row>
    <row r="80" spans="1:4" ht="16" thickBot="1">
      <c r="A80" s="41"/>
    </row>
    <row r="81" spans="1:4" ht="16" thickBot="1">
      <c r="A81" s="36" t="s">
        <v>97</v>
      </c>
      <c r="B81" s="37" t="s">
        <v>98</v>
      </c>
      <c r="C81" s="37" t="s">
        <v>62</v>
      </c>
      <c r="D81" s="37" t="s">
        <v>44</v>
      </c>
    </row>
    <row r="82" spans="1:4" ht="16" thickBot="1">
      <c r="A82" s="38" t="s">
        <v>45</v>
      </c>
      <c r="B82" s="39" t="s">
        <v>99</v>
      </c>
      <c r="C82" s="52">
        <v>9.2599999999999991E-3</v>
      </c>
      <c r="D82" s="53">
        <f>C82*C16</f>
        <v>11.456749799999999</v>
      </c>
    </row>
    <row r="83" spans="1:4" ht="16" thickBot="1">
      <c r="A83" s="38" t="s">
        <v>47</v>
      </c>
      <c r="B83" s="39" t="s">
        <v>98</v>
      </c>
      <c r="C83" s="52">
        <v>8.3300000000000006E-3</v>
      </c>
      <c r="D83" s="54">
        <f>C83*C16</f>
        <v>10.306125900000001</v>
      </c>
    </row>
    <row r="84" spans="1:4" ht="16" thickBot="1">
      <c r="A84" s="38" t="s">
        <v>49</v>
      </c>
      <c r="B84" s="39" t="s">
        <v>100</v>
      </c>
      <c r="C84" s="52">
        <v>2.7999999999999998E-4</v>
      </c>
      <c r="D84" s="53">
        <f>C84*C16</f>
        <v>0.34642439999999997</v>
      </c>
    </row>
    <row r="85" spans="1:4" ht="16" thickBot="1">
      <c r="A85" s="38" t="s">
        <v>51</v>
      </c>
      <c r="B85" s="39" t="s">
        <v>101</v>
      </c>
      <c r="C85" s="52">
        <v>3.3300000000000001E-3</v>
      </c>
      <c r="D85" s="54">
        <f>C85*C16</f>
        <v>4.1199759</v>
      </c>
    </row>
    <row r="86" spans="1:4" ht="16" thickBot="1">
      <c r="A86" s="38" t="s">
        <v>53</v>
      </c>
      <c r="B86" s="39" t="s">
        <v>102</v>
      </c>
      <c r="C86" s="52">
        <v>1.1100000000000001E-3</v>
      </c>
      <c r="D86" s="53">
        <f>C86*C16</f>
        <v>1.3733253000000001</v>
      </c>
    </row>
    <row r="87" spans="1:4" ht="16" thickBot="1">
      <c r="A87" s="38" t="s">
        <v>73</v>
      </c>
      <c r="B87" s="39" t="s">
        <v>56</v>
      </c>
      <c r="C87" s="52"/>
      <c r="D87" s="53">
        <f>C87*C16</f>
        <v>0</v>
      </c>
    </row>
    <row r="88" spans="1:4" ht="16" thickBot="1">
      <c r="A88" s="574" t="s">
        <v>78</v>
      </c>
      <c r="B88" s="575"/>
      <c r="C88" s="55">
        <f>SUM(C82:C87)</f>
        <v>2.231E-2</v>
      </c>
      <c r="D88" s="144">
        <f>SUM(D82:D87)</f>
        <v>27.602601300000003</v>
      </c>
    </row>
    <row r="91" spans="1:4">
      <c r="A91" s="576" t="s">
        <v>103</v>
      </c>
      <c r="B91" s="576"/>
      <c r="C91" s="576"/>
    </row>
    <row r="92" spans="1:4" ht="16" thickBot="1">
      <c r="A92" s="41"/>
    </row>
    <row r="93" spans="1:4" ht="16" thickBot="1">
      <c r="A93" s="36" t="s">
        <v>104</v>
      </c>
      <c r="B93" s="37" t="s">
        <v>105</v>
      </c>
      <c r="C93" s="37" t="s">
        <v>44</v>
      </c>
    </row>
    <row r="94" spans="1:4" ht="16" thickBot="1">
      <c r="A94" s="38" t="s">
        <v>45</v>
      </c>
      <c r="B94" s="39" t="s">
        <v>106</v>
      </c>
      <c r="C94" s="40">
        <v>0</v>
      </c>
    </row>
    <row r="95" spans="1:4" ht="16" thickBot="1">
      <c r="A95" s="574" t="s">
        <v>57</v>
      </c>
      <c r="B95" s="575"/>
      <c r="C95" s="56"/>
    </row>
    <row r="98" spans="1:3">
      <c r="A98" s="576" t="s">
        <v>107</v>
      </c>
      <c r="B98" s="576"/>
      <c r="C98" s="576"/>
    </row>
    <row r="99" spans="1:3" ht="16" thickBot="1">
      <c r="A99" s="41"/>
    </row>
    <row r="100" spans="1:3" ht="16" thickBot="1">
      <c r="A100" s="36">
        <v>4</v>
      </c>
      <c r="B100" s="37" t="s">
        <v>108</v>
      </c>
      <c r="C100" s="37" t="s">
        <v>44</v>
      </c>
    </row>
    <row r="101" spans="1:3" ht="16" thickBot="1">
      <c r="A101" s="38" t="s">
        <v>97</v>
      </c>
      <c r="B101" s="39" t="s">
        <v>98</v>
      </c>
      <c r="C101" s="40">
        <f>D88</f>
        <v>27.602601300000003</v>
      </c>
    </row>
    <row r="102" spans="1:3" ht="16" thickBot="1">
      <c r="A102" s="38" t="s">
        <v>104</v>
      </c>
      <c r="B102" s="39" t="s">
        <v>105</v>
      </c>
      <c r="C102" s="40">
        <v>0</v>
      </c>
    </row>
    <row r="103" spans="1:3" ht="16" thickBot="1">
      <c r="A103" s="574" t="s">
        <v>57</v>
      </c>
      <c r="B103" s="575"/>
      <c r="C103" s="40">
        <f>SUM(C101:C102)</f>
        <v>27.602601300000003</v>
      </c>
    </row>
    <row r="106" spans="1:3">
      <c r="A106" s="569" t="s">
        <v>109</v>
      </c>
      <c r="B106" s="569"/>
      <c r="C106" s="569"/>
    </row>
    <row r="107" spans="1:3" ht="16" thickBot="1"/>
    <row r="108" spans="1:3" ht="16" thickBot="1">
      <c r="A108" s="36">
        <v>5</v>
      </c>
      <c r="B108" s="57" t="s">
        <v>110</v>
      </c>
      <c r="C108" s="37" t="s">
        <v>44</v>
      </c>
    </row>
    <row r="109" spans="1:3" ht="16" thickBot="1">
      <c r="A109" s="38" t="s">
        <v>45</v>
      </c>
      <c r="B109" s="39" t="s">
        <v>111</v>
      </c>
      <c r="C109" s="146">
        <v>35</v>
      </c>
    </row>
    <row r="110" spans="1:3" ht="16" thickBot="1">
      <c r="A110" s="38" t="s">
        <v>47</v>
      </c>
      <c r="B110" s="39" t="s">
        <v>112</v>
      </c>
      <c r="C110" s="146">
        <v>702</v>
      </c>
    </row>
    <row r="111" spans="1:3" ht="16" thickBot="1">
      <c r="A111" s="38" t="s">
        <v>49</v>
      </c>
      <c r="B111" s="39" t="s">
        <v>113</v>
      </c>
      <c r="C111" s="146">
        <v>73</v>
      </c>
    </row>
    <row r="112" spans="1:3" ht="16" thickBot="1">
      <c r="A112" s="38" t="s">
        <v>51</v>
      </c>
      <c r="B112" s="39" t="s">
        <v>114</v>
      </c>
      <c r="C112" s="146">
        <v>65</v>
      </c>
    </row>
    <row r="113" spans="1:4" ht="16" thickBot="1">
      <c r="A113" s="574" t="s">
        <v>78</v>
      </c>
      <c r="B113" s="575"/>
      <c r="C113" s="58">
        <f>SUM(C109:C112)</f>
        <v>875</v>
      </c>
    </row>
    <row r="116" spans="1:4">
      <c r="A116" s="569" t="s">
        <v>115</v>
      </c>
      <c r="B116" s="569"/>
      <c r="C116" s="569"/>
      <c r="D116" s="569"/>
    </row>
    <row r="117" spans="1:4" ht="16" thickBot="1"/>
    <row r="118" spans="1:4" ht="16" thickBot="1">
      <c r="A118" s="36">
        <v>6</v>
      </c>
      <c r="B118" s="57" t="s">
        <v>116</v>
      </c>
      <c r="C118" s="37" t="s">
        <v>62</v>
      </c>
      <c r="D118" s="37" t="s">
        <v>44</v>
      </c>
    </row>
    <row r="119" spans="1:4" ht="16" thickBot="1">
      <c r="A119" s="38" t="s">
        <v>45</v>
      </c>
      <c r="B119" s="39" t="s">
        <v>117</v>
      </c>
      <c r="C119" s="147">
        <f>ASG!$C$117</f>
        <v>0.03</v>
      </c>
      <c r="D119" s="40">
        <f>(C139)*C119</f>
        <v>122.589513036312</v>
      </c>
    </row>
    <row r="120" spans="1:4" ht="16" thickBot="1">
      <c r="A120" s="38" t="s">
        <v>47</v>
      </c>
      <c r="B120" s="39" t="s">
        <v>118</v>
      </c>
      <c r="C120" s="147">
        <f>ASG!$C$118</f>
        <v>6.7900000000000002E-2</v>
      </c>
      <c r="D120" s="40">
        <f>(C139+D119)*C120</f>
        <v>285.78475910735182</v>
      </c>
    </row>
    <row r="121" spans="1:4" ht="16" thickBot="1">
      <c r="A121" s="38"/>
      <c r="B121" s="59" t="s">
        <v>119</v>
      </c>
      <c r="C121" s="52">
        <f>SUM(C119:C120)</f>
        <v>9.7900000000000001E-2</v>
      </c>
      <c r="D121" s="40">
        <f>SUM(D119:D120)</f>
        <v>408.3742721436638</v>
      </c>
    </row>
    <row r="122" spans="1:4" ht="16" thickBot="1">
      <c r="A122" s="38" t="s">
        <v>49</v>
      </c>
      <c r="B122" s="39" t="s">
        <v>120</v>
      </c>
      <c r="C122" s="150"/>
      <c r="D122" s="150"/>
    </row>
    <row r="123" spans="1:4" ht="16" thickBot="1">
      <c r="A123" s="38"/>
      <c r="B123" s="39" t="s">
        <v>121</v>
      </c>
      <c r="C123" s="52"/>
      <c r="D123" s="149"/>
    </row>
    <row r="124" spans="1:4" ht="16" thickBot="1">
      <c r="A124" s="38"/>
      <c r="B124" s="39" t="s">
        <v>122</v>
      </c>
      <c r="C124" s="52">
        <v>1.6500000000000001E-2</v>
      </c>
      <c r="D124" s="40">
        <f>$C$141*C124</f>
        <v>86.486730000000009</v>
      </c>
    </row>
    <row r="125" spans="1:4" ht="16" thickBot="1">
      <c r="A125" s="38"/>
      <c r="B125" s="39" t="s">
        <v>123</v>
      </c>
      <c r="C125" s="52">
        <v>7.5999999999999998E-2</v>
      </c>
      <c r="D125" s="40">
        <f>$C$141*C125</f>
        <v>398.36311999999998</v>
      </c>
    </row>
    <row r="126" spans="1:4" ht="16" thickBot="1">
      <c r="A126" s="38"/>
      <c r="B126" s="39" t="s">
        <v>124</v>
      </c>
      <c r="C126" s="55"/>
      <c r="D126" s="40"/>
    </row>
    <row r="127" spans="1:4" ht="16" thickBot="1">
      <c r="A127" s="38"/>
      <c r="B127" s="39" t="s">
        <v>236</v>
      </c>
      <c r="C127" s="55">
        <v>0.05</v>
      </c>
      <c r="D127" s="40">
        <f>$C$141*C127</f>
        <v>262.08100000000002</v>
      </c>
    </row>
    <row r="128" spans="1:4" ht="16" thickBot="1">
      <c r="A128" s="574" t="s">
        <v>78</v>
      </c>
      <c r="B128" s="575"/>
      <c r="C128" s="60">
        <f>C124+C125+C127</f>
        <v>0.14250000000000002</v>
      </c>
      <c r="D128" s="148">
        <f>(C139+D119+D120)/(1-C128)-(C139+D119+D120)</f>
        <v>746.93121947866439</v>
      </c>
    </row>
    <row r="131" spans="1:9">
      <c r="A131" s="569" t="s">
        <v>125</v>
      </c>
      <c r="B131" s="569"/>
      <c r="C131" s="569"/>
    </row>
    <row r="132" spans="1:9" ht="16" thickBot="1"/>
    <row r="133" spans="1:9" ht="16" thickBot="1">
      <c r="A133" s="36"/>
      <c r="B133" s="37" t="s">
        <v>126</v>
      </c>
      <c r="C133" s="37" t="s">
        <v>44</v>
      </c>
    </row>
    <row r="134" spans="1:9" ht="16" thickBot="1">
      <c r="A134" s="61" t="s">
        <v>45</v>
      </c>
      <c r="B134" s="39" t="s">
        <v>42</v>
      </c>
      <c r="C134" s="62">
        <f>C16</f>
        <v>1237.23</v>
      </c>
    </row>
    <row r="135" spans="1:9" ht="16" thickBot="1">
      <c r="A135" s="61" t="s">
        <v>47</v>
      </c>
      <c r="B135" s="39" t="s">
        <v>58</v>
      </c>
      <c r="C135" s="62">
        <f>C61</f>
        <v>1868.2925536944003</v>
      </c>
    </row>
    <row r="136" spans="1:9" ht="16" thickBot="1">
      <c r="A136" s="61" t="s">
        <v>49</v>
      </c>
      <c r="B136" s="39" t="s">
        <v>87</v>
      </c>
      <c r="C136" s="62">
        <f>D73</f>
        <v>78.191946216000005</v>
      </c>
    </row>
    <row r="137" spans="1:9" ht="16" thickBot="1">
      <c r="A137" s="61" t="s">
        <v>51</v>
      </c>
      <c r="B137" s="39" t="s">
        <v>95</v>
      </c>
      <c r="C137" s="62">
        <f>C103</f>
        <v>27.602601300000003</v>
      </c>
    </row>
    <row r="138" spans="1:9" ht="16" thickBot="1">
      <c r="A138" s="61" t="s">
        <v>53</v>
      </c>
      <c r="B138" s="39" t="s">
        <v>109</v>
      </c>
      <c r="C138" s="62">
        <f>C113</f>
        <v>875</v>
      </c>
    </row>
    <row r="139" spans="1:9" ht="16" thickBot="1">
      <c r="A139" s="574" t="s">
        <v>127</v>
      </c>
      <c r="B139" s="575"/>
      <c r="C139" s="62">
        <f>SUM(C134:C138)</f>
        <v>4086.3171012104003</v>
      </c>
    </row>
    <row r="140" spans="1:9" ht="16" thickBot="1">
      <c r="A140" s="61" t="s">
        <v>73</v>
      </c>
      <c r="B140" s="39" t="s">
        <v>128</v>
      </c>
      <c r="C140" s="62">
        <f>D121+D128</f>
        <v>1155.3054916223282</v>
      </c>
    </row>
    <row r="141" spans="1:9" ht="16" thickBot="1">
      <c r="A141" s="574" t="s">
        <v>129</v>
      </c>
      <c r="B141" s="575"/>
      <c r="C141" s="63">
        <f>ROUND(SUM(C139:C140),2)</f>
        <v>5241.62</v>
      </c>
    </row>
    <row r="142" spans="1:9" ht="16" thickBot="1"/>
    <row r="143" spans="1:9">
      <c r="A143" s="64" t="s">
        <v>130</v>
      </c>
      <c r="B143" s="65" t="s">
        <v>131</v>
      </c>
      <c r="C143" s="66">
        <f>C128</f>
        <v>0.14250000000000002</v>
      </c>
      <c r="D143" s="67"/>
      <c r="E143" s="67"/>
      <c r="F143" s="67"/>
      <c r="G143" s="67"/>
      <c r="H143" s="68"/>
      <c r="I143" s="69"/>
    </row>
    <row r="144" spans="1:9">
      <c r="A144" s="70"/>
      <c r="B144" s="67">
        <v>100</v>
      </c>
      <c r="C144" s="71"/>
      <c r="D144" s="67"/>
      <c r="E144" s="67"/>
      <c r="F144" s="67"/>
      <c r="G144" s="67"/>
      <c r="H144" s="68"/>
      <c r="I144" s="69"/>
    </row>
    <row r="145" spans="1:9">
      <c r="A145" s="72"/>
      <c r="B145" s="73"/>
      <c r="C145" s="74"/>
      <c r="D145" s="73"/>
      <c r="E145" s="73"/>
      <c r="F145" s="73"/>
      <c r="G145" s="73"/>
      <c r="H145" s="73"/>
      <c r="I145" s="75"/>
    </row>
    <row r="146" spans="1:9">
      <c r="A146" s="70" t="s">
        <v>132</v>
      </c>
      <c r="B146" s="67" t="s">
        <v>133</v>
      </c>
      <c r="C146" s="76">
        <f>SUM(C139+D119+D120)</f>
        <v>4494.6913733540641</v>
      </c>
      <c r="D146" s="67"/>
      <c r="E146" s="67"/>
      <c r="F146" s="67"/>
      <c r="G146" s="67"/>
      <c r="H146" s="68"/>
      <c r="I146" s="77"/>
    </row>
    <row r="147" spans="1:9">
      <c r="A147" s="72"/>
      <c r="B147" s="73"/>
      <c r="C147" s="74"/>
      <c r="D147" s="73"/>
      <c r="E147" s="73"/>
      <c r="F147" s="73"/>
      <c r="G147" s="73"/>
      <c r="H147" s="73"/>
      <c r="I147" s="78"/>
    </row>
    <row r="148" spans="1:9">
      <c r="A148" s="70" t="s">
        <v>134</v>
      </c>
      <c r="B148" s="67" t="s">
        <v>135</v>
      </c>
      <c r="C148" s="79">
        <f>(C146/(1-0.1425))</f>
        <v>5241.6225928327276</v>
      </c>
      <c r="D148" s="67"/>
      <c r="E148" s="67"/>
      <c r="F148" s="67"/>
      <c r="G148" s="67"/>
      <c r="H148" s="68"/>
      <c r="I148" s="77"/>
    </row>
    <row r="149" spans="1:9">
      <c r="A149" s="72"/>
      <c r="B149" s="73"/>
      <c r="C149" s="74"/>
      <c r="D149" s="73"/>
      <c r="E149" s="73"/>
      <c r="F149" s="73"/>
      <c r="G149" s="73"/>
      <c r="H149" s="73"/>
      <c r="I149" s="75"/>
    </row>
    <row r="150" spans="1:9" ht="16" thickBot="1">
      <c r="A150" s="80"/>
      <c r="B150" s="81" t="s">
        <v>136</v>
      </c>
      <c r="C150" s="82">
        <f>C148-C146</f>
        <v>746.93121947866348</v>
      </c>
      <c r="D150" s="67"/>
      <c r="E150" s="67"/>
      <c r="F150" s="67"/>
      <c r="G150" s="67"/>
      <c r="H150" s="68"/>
      <c r="I150" s="69"/>
    </row>
  </sheetData>
  <mergeCells count="32">
    <mergeCell ref="A1:D1"/>
    <mergeCell ref="A2:D2"/>
    <mergeCell ref="A3:D3"/>
    <mergeCell ref="A4:D4"/>
    <mergeCell ref="A5:C5"/>
    <mergeCell ref="A6:C6"/>
    <mergeCell ref="A16:B16"/>
    <mergeCell ref="A19:D19"/>
    <mergeCell ref="A21:D21"/>
    <mergeCell ref="A26:B26"/>
    <mergeCell ref="A29:D29"/>
    <mergeCell ref="A40:B40"/>
    <mergeCell ref="A43:C43"/>
    <mergeCell ref="A52:B52"/>
    <mergeCell ref="A55:C55"/>
    <mergeCell ref="A61:B61"/>
    <mergeCell ref="A64:D64"/>
    <mergeCell ref="A73:B73"/>
    <mergeCell ref="A76:D76"/>
    <mergeCell ref="A79:D79"/>
    <mergeCell ref="A88:B88"/>
    <mergeCell ref="A91:C91"/>
    <mergeCell ref="A95:B95"/>
    <mergeCell ref="A98:C98"/>
    <mergeCell ref="A139:B139"/>
    <mergeCell ref="A141:B141"/>
    <mergeCell ref="A103:B103"/>
    <mergeCell ref="A106:C106"/>
    <mergeCell ref="A113:B113"/>
    <mergeCell ref="A116:D116"/>
    <mergeCell ref="A128:B128"/>
    <mergeCell ref="A131:C131"/>
  </mergeCells>
  <pageMargins left="0.511811024" right="0.511811024" top="0.78740157499999996" bottom="0.78740157499999996" header="0.31496062000000002" footer="0.31496062000000002"/>
  <pageSetup paperSize="9" scale="75" orientation="portrait" r:id="rId1"/>
  <rowBreaks count="2" manualBreakCount="2">
    <brk id="54" max="16383" man="1"/>
    <brk id="114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opLeftCell="A10" workbookViewId="0">
      <selection activeCell="F33" sqref="F33"/>
    </sheetView>
  </sheetViews>
  <sheetFormatPr defaultRowHeight="14.5"/>
  <cols>
    <col min="3" max="3" width="45.81640625" bestFit="1" customWidth="1"/>
    <col min="5" max="5" width="10.26953125" bestFit="1" customWidth="1"/>
    <col min="6" max="6" width="12.7265625" bestFit="1" customWidth="1"/>
  </cols>
  <sheetData>
    <row r="1" spans="1:6" ht="21">
      <c r="A1" s="578" t="s">
        <v>266</v>
      </c>
      <c r="B1" s="578"/>
      <c r="C1" s="578"/>
      <c r="D1" s="578"/>
      <c r="E1" s="578"/>
      <c r="F1" s="578"/>
    </row>
    <row r="2" spans="1:6" ht="21">
      <c r="A2" s="168"/>
      <c r="B2" s="168"/>
      <c r="C2" s="169"/>
      <c r="D2" s="170"/>
      <c r="E2" s="169"/>
      <c r="F2" s="169"/>
    </row>
    <row r="3" spans="1:6">
      <c r="A3" s="168"/>
      <c r="B3" s="168"/>
      <c r="C3" s="171"/>
      <c r="D3" s="168"/>
      <c r="E3" s="172"/>
      <c r="F3" s="172"/>
    </row>
    <row r="4" spans="1:6">
      <c r="A4" s="173"/>
      <c r="B4" s="174" t="s">
        <v>267</v>
      </c>
      <c r="C4" s="174" t="s">
        <v>268</v>
      </c>
      <c r="D4" s="175" t="s">
        <v>269</v>
      </c>
      <c r="E4" s="174" t="s">
        <v>270</v>
      </c>
      <c r="F4" s="174" t="s">
        <v>271</v>
      </c>
    </row>
    <row r="5" spans="1:6">
      <c r="A5" s="173">
        <v>1</v>
      </c>
      <c r="B5" s="176">
        <v>1</v>
      </c>
      <c r="C5" s="176" t="s">
        <v>272</v>
      </c>
      <c r="D5" s="177">
        <v>20</v>
      </c>
      <c r="E5" s="178">
        <v>203.92</v>
      </c>
      <c r="F5" s="178">
        <v>4078.4</v>
      </c>
    </row>
    <row r="6" spans="1:6">
      <c r="A6" s="173"/>
      <c r="B6" s="176"/>
      <c r="C6" s="176" t="s">
        <v>273</v>
      </c>
      <c r="D6" s="177">
        <v>3</v>
      </c>
      <c r="E6" s="178">
        <v>465.41</v>
      </c>
      <c r="F6" s="178">
        <v>1396.23</v>
      </c>
    </row>
    <row r="7" spans="1:6">
      <c r="A7" s="173">
        <v>2</v>
      </c>
      <c r="B7" s="176">
        <v>2</v>
      </c>
      <c r="C7" s="176" t="s">
        <v>274</v>
      </c>
      <c r="D7" s="177">
        <v>5</v>
      </c>
      <c r="E7" s="178">
        <v>1398.9</v>
      </c>
      <c r="F7" s="178">
        <v>6994.5</v>
      </c>
    </row>
    <row r="8" spans="1:6">
      <c r="A8" s="173">
        <v>3</v>
      </c>
      <c r="B8" s="176">
        <v>3</v>
      </c>
      <c r="C8" s="176" t="s">
        <v>275</v>
      </c>
      <c r="D8" s="177">
        <v>30</v>
      </c>
      <c r="E8" s="178">
        <v>27.9</v>
      </c>
      <c r="F8" s="178">
        <v>837</v>
      </c>
    </row>
    <row r="9" spans="1:6">
      <c r="A9" s="173">
        <v>4</v>
      </c>
      <c r="B9" s="176">
        <v>4</v>
      </c>
      <c r="C9" s="176" t="s">
        <v>276</v>
      </c>
      <c r="D9" s="177">
        <v>18</v>
      </c>
      <c r="E9" s="178">
        <v>46.99</v>
      </c>
      <c r="F9" s="178">
        <v>845.82</v>
      </c>
    </row>
    <row r="10" spans="1:6">
      <c r="A10" s="173">
        <v>5</v>
      </c>
      <c r="B10" s="176">
        <v>5</v>
      </c>
      <c r="C10" s="176" t="s">
        <v>277</v>
      </c>
      <c r="D10" s="177">
        <v>60</v>
      </c>
      <c r="E10" s="178">
        <v>49.9</v>
      </c>
      <c r="F10" s="178">
        <v>2994</v>
      </c>
    </row>
    <row r="11" spans="1:6">
      <c r="A11" s="173">
        <v>9</v>
      </c>
      <c r="B11" s="176">
        <v>8</v>
      </c>
      <c r="C11" s="176" t="s">
        <v>278</v>
      </c>
      <c r="D11" s="177">
        <v>17</v>
      </c>
      <c r="E11" s="178" t="s">
        <v>279</v>
      </c>
      <c r="F11" s="178">
        <v>1105</v>
      </c>
    </row>
    <row r="12" spans="1:6">
      <c r="A12" s="173">
        <v>10</v>
      </c>
      <c r="B12" s="176">
        <v>9</v>
      </c>
      <c r="C12" s="176" t="s">
        <v>280</v>
      </c>
      <c r="D12" s="177">
        <v>11</v>
      </c>
      <c r="E12" s="178">
        <v>1674.1</v>
      </c>
      <c r="F12" s="178">
        <v>18415.099999999999</v>
      </c>
    </row>
    <row r="13" spans="1:6">
      <c r="A13" s="173">
        <v>11</v>
      </c>
      <c r="B13" s="176">
        <v>10</v>
      </c>
      <c r="C13" s="176" t="s">
        <v>281</v>
      </c>
      <c r="D13" s="177">
        <v>14</v>
      </c>
      <c r="E13" s="178">
        <v>92.9</v>
      </c>
      <c r="F13" s="178">
        <v>1288</v>
      </c>
    </row>
    <row r="14" spans="1:6">
      <c r="A14" s="173">
        <v>12</v>
      </c>
      <c r="B14" s="176">
        <v>11</v>
      </c>
      <c r="C14" s="176" t="s">
        <v>282</v>
      </c>
      <c r="D14" s="177">
        <v>17</v>
      </c>
      <c r="E14" s="178">
        <v>125</v>
      </c>
      <c r="F14" s="178">
        <v>2125</v>
      </c>
    </row>
    <row r="15" spans="1:6">
      <c r="A15" s="173">
        <v>14</v>
      </c>
      <c r="B15" s="176">
        <v>12</v>
      </c>
      <c r="C15" s="176" t="s">
        <v>283</v>
      </c>
      <c r="D15" s="177">
        <v>0</v>
      </c>
      <c r="E15" s="178">
        <v>818.84</v>
      </c>
      <c r="F15" s="178">
        <v>0</v>
      </c>
    </row>
    <row r="16" spans="1:6">
      <c r="A16" s="173">
        <v>15</v>
      </c>
      <c r="B16" s="176">
        <v>13</v>
      </c>
      <c r="C16" s="176" t="s">
        <v>284</v>
      </c>
      <c r="D16" s="177">
        <v>20</v>
      </c>
      <c r="E16" s="178">
        <v>193.5</v>
      </c>
      <c r="F16" s="178">
        <v>3870</v>
      </c>
    </row>
    <row r="17" spans="1:6">
      <c r="A17" s="173">
        <v>16</v>
      </c>
      <c r="B17" s="176">
        <v>14</v>
      </c>
      <c r="C17" s="176" t="s">
        <v>285</v>
      </c>
      <c r="D17" s="177">
        <v>10</v>
      </c>
      <c r="E17" s="178">
        <v>989.1</v>
      </c>
      <c r="F17" s="178">
        <v>9891</v>
      </c>
    </row>
    <row r="18" spans="1:6">
      <c r="A18" s="173">
        <v>19</v>
      </c>
      <c r="B18" s="176">
        <v>15</v>
      </c>
      <c r="C18" s="176" t="s">
        <v>286</v>
      </c>
      <c r="D18" s="177">
        <v>9</v>
      </c>
      <c r="E18" s="178">
        <v>323.91000000000003</v>
      </c>
      <c r="F18" s="178">
        <v>2915.19</v>
      </c>
    </row>
    <row r="19" spans="1:6">
      <c r="A19" s="173">
        <v>20</v>
      </c>
      <c r="B19" s="176">
        <v>17</v>
      </c>
      <c r="C19" s="176" t="s">
        <v>287</v>
      </c>
      <c r="D19" s="177">
        <v>4</v>
      </c>
      <c r="E19" s="178">
        <v>455.89</v>
      </c>
      <c r="F19" s="178">
        <v>2279.4499999999998</v>
      </c>
    </row>
    <row r="20" spans="1:6">
      <c r="A20" s="173">
        <v>21</v>
      </c>
      <c r="B20" s="176"/>
      <c r="C20" s="176" t="s">
        <v>288</v>
      </c>
      <c r="D20" s="177">
        <v>0</v>
      </c>
      <c r="E20" s="178">
        <v>349.99</v>
      </c>
      <c r="F20" s="178">
        <v>0</v>
      </c>
    </row>
    <row r="21" spans="1:6">
      <c r="A21" s="173">
        <v>22</v>
      </c>
      <c r="B21" s="176">
        <v>19</v>
      </c>
      <c r="C21" s="176" t="s">
        <v>289</v>
      </c>
      <c r="D21" s="177">
        <v>0</v>
      </c>
      <c r="E21" s="178">
        <v>25</v>
      </c>
      <c r="F21" s="178">
        <v>0</v>
      </c>
    </row>
    <row r="22" spans="1:6">
      <c r="A22" s="173">
        <v>23</v>
      </c>
      <c r="B22" s="176">
        <v>20</v>
      </c>
      <c r="C22" s="176" t="s">
        <v>290</v>
      </c>
      <c r="D22" s="177">
        <v>2</v>
      </c>
      <c r="E22" s="178">
        <v>89</v>
      </c>
      <c r="F22" s="178">
        <v>178</v>
      </c>
    </row>
    <row r="23" spans="1:6">
      <c r="A23" s="173">
        <v>24</v>
      </c>
      <c r="B23" s="176">
        <v>21</v>
      </c>
      <c r="C23" s="176" t="s">
        <v>291</v>
      </c>
      <c r="D23" s="177">
        <v>0</v>
      </c>
      <c r="E23" s="178">
        <v>224</v>
      </c>
      <c r="F23" s="178">
        <v>0</v>
      </c>
    </row>
    <row r="24" spans="1:6">
      <c r="A24" s="173">
        <v>25</v>
      </c>
      <c r="B24" s="176">
        <v>22</v>
      </c>
      <c r="C24" s="176"/>
      <c r="D24" s="177"/>
      <c r="E24" s="178"/>
      <c r="F24" s="178"/>
    </row>
    <row r="25" spans="1:6">
      <c r="A25" s="173">
        <v>26</v>
      </c>
      <c r="B25" s="176">
        <v>23</v>
      </c>
      <c r="C25" s="176"/>
      <c r="D25" s="177"/>
      <c r="E25" s="178"/>
      <c r="F25" s="178"/>
    </row>
    <row r="26" spans="1:6">
      <c r="A26" s="173">
        <v>27</v>
      </c>
      <c r="B26" s="176">
        <v>24</v>
      </c>
      <c r="C26" s="176"/>
      <c r="D26" s="177"/>
      <c r="E26" s="178"/>
      <c r="F26" s="178"/>
    </row>
    <row r="27" spans="1:6">
      <c r="A27" s="173">
        <v>28</v>
      </c>
      <c r="B27" s="176">
        <v>25</v>
      </c>
      <c r="C27" s="176"/>
      <c r="D27" s="177"/>
      <c r="E27" s="178"/>
      <c r="F27" s="178"/>
    </row>
    <row r="28" spans="1:6">
      <c r="A28" s="173">
        <v>29</v>
      </c>
      <c r="B28" s="176">
        <v>26</v>
      </c>
      <c r="C28" s="176"/>
      <c r="D28" s="177"/>
      <c r="E28" s="178"/>
      <c r="F28" s="178"/>
    </row>
    <row r="29" spans="1:6">
      <c r="A29" s="173">
        <v>30</v>
      </c>
      <c r="B29" s="176">
        <v>27</v>
      </c>
      <c r="C29" s="176"/>
      <c r="D29" s="177"/>
      <c r="E29" s="178"/>
      <c r="F29" s="178"/>
    </row>
    <row r="30" spans="1:6">
      <c r="A30" s="173">
        <v>31</v>
      </c>
      <c r="B30" s="176">
        <v>28</v>
      </c>
      <c r="C30" s="176"/>
      <c r="D30" s="177"/>
      <c r="E30" s="178"/>
      <c r="F30" s="178"/>
    </row>
    <row r="31" spans="1:6">
      <c r="A31" s="173">
        <v>32</v>
      </c>
      <c r="B31" s="176">
        <v>29</v>
      </c>
      <c r="C31" s="176"/>
      <c r="D31" s="177"/>
      <c r="E31" s="178"/>
      <c r="F31" s="178"/>
    </row>
    <row r="32" spans="1:6">
      <c r="A32" s="173">
        <v>33</v>
      </c>
      <c r="B32" s="176">
        <v>30</v>
      </c>
      <c r="C32" s="176"/>
      <c r="D32" s="177"/>
      <c r="E32" s="178"/>
      <c r="F32" s="178"/>
    </row>
    <row r="33" spans="2:6">
      <c r="B33" s="176">
        <v>31</v>
      </c>
      <c r="C33" s="176"/>
      <c r="D33" s="177"/>
      <c r="E33" s="178" t="s">
        <v>292</v>
      </c>
      <c r="F33" s="178">
        <v>91204</v>
      </c>
    </row>
    <row r="46" spans="2:6">
      <c r="C46" t="s">
        <v>293</v>
      </c>
    </row>
  </sheetData>
  <mergeCells count="1">
    <mergeCell ref="A1:F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O114"/>
  <sheetViews>
    <sheetView view="pageBreakPreview" topLeftCell="A89" zoomScale="80" zoomScaleNormal="60" zoomScaleSheetLayoutView="80" workbookViewId="0">
      <selection activeCell="H6" sqref="H6:O108"/>
    </sheetView>
  </sheetViews>
  <sheetFormatPr defaultRowHeight="14.5"/>
  <cols>
    <col min="2" max="2" width="7.54296875" customWidth="1"/>
    <col min="4" max="5" width="5.7265625" customWidth="1"/>
    <col min="6" max="6" width="21.7265625" customWidth="1"/>
    <col min="7" max="7" width="12.26953125" bestFit="1" customWidth="1"/>
    <col min="8" max="8" width="15.81640625" customWidth="1"/>
    <col min="9" max="9" width="15.1796875" bestFit="1" customWidth="1"/>
    <col min="11" max="11" width="21.26953125" customWidth="1"/>
    <col min="12" max="12" width="17.7265625" customWidth="1"/>
    <col min="13" max="13" width="1.7265625" customWidth="1"/>
    <col min="14" max="14" width="11.1796875" bestFit="1" customWidth="1"/>
    <col min="15" max="15" width="11.7265625" bestFit="1" customWidth="1"/>
  </cols>
  <sheetData>
    <row r="1" spans="3:15" ht="15" thickTop="1">
      <c r="C1" s="258" t="s">
        <v>137</v>
      </c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3"/>
    </row>
    <row r="2" spans="3:15" ht="15" thickBot="1">
      <c r="C2" s="534"/>
      <c r="D2" s="535"/>
      <c r="E2" s="535"/>
      <c r="F2" s="535"/>
      <c r="G2" s="535"/>
      <c r="H2" s="535"/>
      <c r="I2" s="535"/>
      <c r="J2" s="535"/>
      <c r="K2" s="535"/>
      <c r="L2" s="535"/>
      <c r="M2" s="535"/>
      <c r="N2" s="535"/>
      <c r="O2" s="536"/>
    </row>
    <row r="3" spans="3:15" ht="27.75" customHeight="1" thickTop="1">
      <c r="C3" s="83"/>
      <c r="F3" s="537" t="s">
        <v>138</v>
      </c>
      <c r="G3" s="539" t="s">
        <v>139</v>
      </c>
      <c r="H3" s="539" t="s">
        <v>140</v>
      </c>
      <c r="I3" s="539"/>
      <c r="J3" s="539" t="s">
        <v>141</v>
      </c>
      <c r="K3" s="539" t="s">
        <v>142</v>
      </c>
      <c r="L3" s="539" t="s">
        <v>143</v>
      </c>
      <c r="M3" s="84"/>
      <c r="N3" s="541"/>
      <c r="O3" s="541"/>
    </row>
    <row r="4" spans="3:15" ht="82.9" customHeight="1" thickBot="1">
      <c r="C4" s="83"/>
      <c r="F4" s="538"/>
      <c r="G4" s="540"/>
      <c r="H4" s="85" t="s">
        <v>144</v>
      </c>
      <c r="I4" s="86" t="s">
        <v>145</v>
      </c>
      <c r="J4" s="540"/>
      <c r="K4" s="540"/>
      <c r="L4" s="540"/>
      <c r="M4" s="86"/>
      <c r="N4" s="86" t="s">
        <v>146</v>
      </c>
      <c r="O4" s="86" t="s">
        <v>147</v>
      </c>
    </row>
    <row r="5" spans="3:15" ht="15" customHeight="1">
      <c r="C5" s="557" t="s">
        <v>29</v>
      </c>
      <c r="D5" s="560" t="s">
        <v>148</v>
      </c>
      <c r="E5" s="561"/>
      <c r="F5" s="87"/>
      <c r="G5" s="87"/>
      <c r="H5" s="87"/>
      <c r="I5" s="87"/>
      <c r="J5" s="87"/>
      <c r="K5" s="87"/>
      <c r="L5" s="87"/>
      <c r="M5" s="87"/>
      <c r="N5" s="87"/>
      <c r="O5" s="87"/>
    </row>
    <row r="6" spans="3:15">
      <c r="C6" s="558"/>
      <c r="D6" s="562"/>
      <c r="E6" s="563"/>
      <c r="F6" s="542" t="s">
        <v>2</v>
      </c>
      <c r="G6" s="88" t="s">
        <v>149</v>
      </c>
      <c r="H6" s="89"/>
      <c r="I6" s="90"/>
      <c r="J6" s="91"/>
      <c r="K6" s="90"/>
      <c r="L6" s="88"/>
      <c r="M6" s="88"/>
      <c r="N6" s="92"/>
      <c r="O6" s="92"/>
    </row>
    <row r="7" spans="3:15">
      <c r="C7" s="558"/>
      <c r="D7" s="562"/>
      <c r="E7" s="563"/>
      <c r="F7" s="542"/>
      <c r="G7" s="88" t="s">
        <v>150</v>
      </c>
      <c r="H7" s="89"/>
      <c r="I7" s="90"/>
      <c r="J7" s="91"/>
      <c r="K7" s="88"/>
      <c r="L7" s="88"/>
      <c r="M7" s="88"/>
      <c r="N7" s="92"/>
      <c r="O7" s="92"/>
    </row>
    <row r="8" spans="3:15">
      <c r="C8" s="558"/>
      <c r="D8" s="562"/>
      <c r="E8" s="563"/>
      <c r="F8" s="542"/>
      <c r="G8" s="88" t="s">
        <v>57</v>
      </c>
      <c r="H8" s="89"/>
      <c r="I8" s="90"/>
      <c r="J8" s="91"/>
      <c r="K8" s="88"/>
      <c r="L8" s="88"/>
      <c r="M8" s="88"/>
      <c r="N8" s="92"/>
      <c r="O8" s="93"/>
    </row>
    <row r="9" spans="3:15">
      <c r="C9" s="558"/>
      <c r="D9" s="562"/>
      <c r="E9" s="564"/>
      <c r="F9" s="94"/>
      <c r="H9" s="95"/>
      <c r="I9" s="96"/>
      <c r="J9" s="97"/>
      <c r="N9" s="98"/>
      <c r="O9" s="98"/>
    </row>
    <row r="10" spans="3:15">
      <c r="C10" s="558"/>
      <c r="D10" s="562"/>
      <c r="E10" s="564"/>
      <c r="F10" s="556" t="s">
        <v>3</v>
      </c>
      <c r="G10" s="88" t="s">
        <v>149</v>
      </c>
      <c r="H10" s="89"/>
      <c r="I10" s="90"/>
      <c r="J10" s="91"/>
      <c r="K10" s="90"/>
      <c r="L10" s="88"/>
      <c r="M10" s="88"/>
      <c r="N10" s="92"/>
      <c r="O10" s="92"/>
    </row>
    <row r="11" spans="3:15">
      <c r="C11" s="558"/>
      <c r="D11" s="562"/>
      <c r="E11" s="564"/>
      <c r="F11" s="556"/>
      <c r="G11" s="88" t="s">
        <v>150</v>
      </c>
      <c r="H11" s="89"/>
      <c r="I11" s="90"/>
      <c r="J11" s="91"/>
      <c r="K11" s="88"/>
      <c r="L11" s="88"/>
      <c r="M11" s="88"/>
      <c r="N11" s="92"/>
      <c r="O11" s="92"/>
    </row>
    <row r="12" spans="3:15">
      <c r="C12" s="558"/>
      <c r="D12" s="562"/>
      <c r="E12" s="564"/>
      <c r="F12" s="556"/>
      <c r="G12" s="88" t="s">
        <v>57</v>
      </c>
      <c r="H12" s="89"/>
      <c r="I12" s="90"/>
      <c r="J12" s="91"/>
      <c r="K12" s="88"/>
      <c r="L12" s="88"/>
      <c r="M12" s="88"/>
      <c r="N12" s="92"/>
      <c r="O12" s="93"/>
    </row>
    <row r="13" spans="3:15">
      <c r="C13" s="558"/>
      <c r="D13" s="562"/>
      <c r="E13" s="564"/>
      <c r="F13" s="94"/>
      <c r="H13" s="95"/>
      <c r="I13" s="96"/>
      <c r="J13" s="97"/>
      <c r="N13" s="98"/>
      <c r="O13" s="98"/>
    </row>
    <row r="14" spans="3:15">
      <c r="C14" s="558"/>
      <c r="D14" s="562"/>
      <c r="E14" s="564"/>
      <c r="F14" s="556" t="s">
        <v>4</v>
      </c>
      <c r="G14" s="88" t="s">
        <v>149</v>
      </c>
      <c r="H14" s="89"/>
      <c r="I14" s="90"/>
      <c r="J14" s="91"/>
      <c r="K14" s="90"/>
      <c r="L14" s="99"/>
      <c r="N14" s="100"/>
      <c r="O14" s="101"/>
    </row>
    <row r="15" spans="3:15">
      <c r="C15" s="558"/>
      <c r="D15" s="562"/>
      <c r="E15" s="564"/>
      <c r="F15" s="556"/>
      <c r="G15" s="88" t="s">
        <v>150</v>
      </c>
      <c r="H15" s="89"/>
      <c r="I15" s="90"/>
      <c r="J15" s="91"/>
      <c r="K15" s="88"/>
      <c r="L15" s="99"/>
      <c r="N15" s="100"/>
      <c r="O15" s="101"/>
    </row>
    <row r="16" spans="3:15">
      <c r="C16" s="558"/>
      <c r="D16" s="562"/>
      <c r="E16" s="564"/>
      <c r="F16" s="556"/>
      <c r="G16" s="88" t="s">
        <v>57</v>
      </c>
      <c r="H16" s="89"/>
      <c r="I16" s="90"/>
      <c r="J16" s="91"/>
      <c r="K16" s="88"/>
      <c r="L16" s="99"/>
      <c r="N16" s="100"/>
      <c r="O16" s="102"/>
    </row>
    <row r="17" spans="3:15">
      <c r="C17" s="558"/>
      <c r="D17" s="562"/>
      <c r="E17" s="564"/>
      <c r="H17" s="95"/>
      <c r="I17" s="96"/>
      <c r="J17" s="97"/>
      <c r="N17" s="98"/>
      <c r="O17" s="98"/>
    </row>
    <row r="18" spans="3:15">
      <c r="C18" s="558"/>
      <c r="D18" s="562"/>
      <c r="E18" s="563"/>
      <c r="F18" s="542" t="s">
        <v>5</v>
      </c>
      <c r="G18" s="88" t="s">
        <v>149</v>
      </c>
      <c r="H18" s="89"/>
      <c r="I18" s="90"/>
      <c r="J18" s="91"/>
      <c r="K18" s="90"/>
      <c r="L18" s="88"/>
      <c r="M18" s="88"/>
      <c r="N18" s="92"/>
      <c r="O18" s="92"/>
    </row>
    <row r="19" spans="3:15">
      <c r="C19" s="558"/>
      <c r="D19" s="562"/>
      <c r="E19" s="563"/>
      <c r="F19" s="542"/>
      <c r="G19" s="88" t="s">
        <v>150</v>
      </c>
      <c r="H19" s="89"/>
      <c r="I19" s="90"/>
      <c r="J19" s="91"/>
      <c r="K19" s="88"/>
      <c r="L19" s="88"/>
      <c r="M19" s="88"/>
      <c r="N19" s="92"/>
      <c r="O19" s="92"/>
    </row>
    <row r="20" spans="3:15">
      <c r="C20" s="558"/>
      <c r="D20" s="562"/>
      <c r="E20" s="563"/>
      <c r="F20" s="542"/>
      <c r="G20" s="88" t="s">
        <v>57</v>
      </c>
      <c r="H20" s="89"/>
      <c r="I20" s="90"/>
      <c r="J20" s="91"/>
      <c r="K20" s="88"/>
      <c r="L20" s="88"/>
      <c r="M20" s="88"/>
      <c r="N20" s="92"/>
      <c r="O20" s="93"/>
    </row>
    <row r="21" spans="3:15">
      <c r="C21" s="558"/>
      <c r="D21" s="562"/>
      <c r="E21" s="563"/>
      <c r="H21" s="95"/>
      <c r="I21" s="96"/>
      <c r="J21" s="97"/>
      <c r="N21" s="98"/>
      <c r="O21" s="98"/>
    </row>
    <row r="22" spans="3:15">
      <c r="C22" s="558"/>
      <c r="D22" s="562"/>
      <c r="E22" s="563"/>
      <c r="F22" s="542" t="s">
        <v>6</v>
      </c>
      <c r="G22" s="88" t="s">
        <v>149</v>
      </c>
      <c r="H22" s="89"/>
      <c r="I22" s="90"/>
      <c r="J22" s="91"/>
      <c r="K22" s="90"/>
      <c r="L22" s="88"/>
      <c r="M22" s="88"/>
      <c r="N22" s="92"/>
      <c r="O22" s="92"/>
    </row>
    <row r="23" spans="3:15">
      <c r="C23" s="558"/>
      <c r="D23" s="562"/>
      <c r="E23" s="563"/>
      <c r="F23" s="542"/>
      <c r="G23" s="88" t="s">
        <v>150</v>
      </c>
      <c r="H23" s="89"/>
      <c r="I23" s="90"/>
      <c r="J23" s="91"/>
      <c r="K23" s="88"/>
      <c r="L23" s="88"/>
      <c r="M23" s="88"/>
      <c r="N23" s="92"/>
      <c r="O23" s="92"/>
    </row>
    <row r="24" spans="3:15">
      <c r="C24" s="558"/>
      <c r="D24" s="562"/>
      <c r="E24" s="563"/>
      <c r="F24" s="542"/>
      <c r="G24" s="88" t="s">
        <v>57</v>
      </c>
      <c r="H24" s="89"/>
      <c r="I24" s="90"/>
      <c r="J24" s="91"/>
      <c r="K24" s="88"/>
      <c r="L24" s="88"/>
      <c r="M24" s="88"/>
      <c r="N24" s="92"/>
      <c r="O24" s="93"/>
    </row>
    <row r="25" spans="3:15">
      <c r="C25" s="558"/>
      <c r="D25" s="562"/>
      <c r="E25" s="564"/>
      <c r="F25" s="215"/>
      <c r="H25" s="95"/>
      <c r="I25" s="96"/>
      <c r="J25" s="97"/>
      <c r="N25" s="98"/>
      <c r="O25" s="214"/>
    </row>
    <row r="26" spans="3:15">
      <c r="C26" s="558"/>
      <c r="D26" s="562"/>
      <c r="E26" s="563"/>
      <c r="F26" s="531" t="s">
        <v>464</v>
      </c>
      <c r="G26" s="88" t="s">
        <v>149</v>
      </c>
      <c r="H26" s="89"/>
      <c r="I26" s="90"/>
      <c r="J26" s="91"/>
      <c r="K26" s="90"/>
      <c r="L26" s="88"/>
      <c r="M26" s="88"/>
      <c r="N26" s="92"/>
      <c r="O26" s="92"/>
    </row>
    <row r="27" spans="3:15">
      <c r="C27" s="558"/>
      <c r="D27" s="562"/>
      <c r="E27" s="563"/>
      <c r="F27" s="531"/>
      <c r="G27" s="88" t="s">
        <v>150</v>
      </c>
      <c r="H27" s="89"/>
      <c r="I27" s="90"/>
      <c r="J27" s="91"/>
      <c r="K27" s="88"/>
      <c r="L27" s="88"/>
      <c r="M27" s="88"/>
      <c r="N27" s="92"/>
      <c r="O27" s="92"/>
    </row>
    <row r="28" spans="3:15">
      <c r="C28" s="558"/>
      <c r="D28" s="562"/>
      <c r="E28" s="563"/>
      <c r="F28" s="531"/>
      <c r="G28" s="88" t="s">
        <v>57</v>
      </c>
      <c r="H28" s="89"/>
      <c r="I28" s="90"/>
      <c r="J28" s="91"/>
      <c r="K28" s="88"/>
      <c r="L28" s="88"/>
      <c r="M28" s="88"/>
      <c r="N28" s="92"/>
      <c r="O28" s="93"/>
    </row>
    <row r="29" spans="3:15">
      <c r="C29" s="558"/>
      <c r="D29" s="562"/>
      <c r="E29" s="564"/>
      <c r="F29" s="215"/>
      <c r="H29" s="95"/>
      <c r="I29" s="96"/>
      <c r="J29" s="97"/>
      <c r="N29" s="98"/>
      <c r="O29" s="214"/>
    </row>
    <row r="30" spans="3:15">
      <c r="C30" s="558"/>
      <c r="D30" s="562"/>
      <c r="E30" s="563"/>
      <c r="F30" s="531" t="s">
        <v>465</v>
      </c>
      <c r="G30" s="88" t="s">
        <v>149</v>
      </c>
      <c r="H30" s="89"/>
      <c r="I30" s="90"/>
      <c r="J30" s="91"/>
      <c r="K30" s="90"/>
      <c r="L30" s="88"/>
      <c r="M30" s="88"/>
      <c r="N30" s="92"/>
      <c r="O30" s="92"/>
    </row>
    <row r="31" spans="3:15">
      <c r="C31" s="558"/>
      <c r="D31" s="562"/>
      <c r="E31" s="563"/>
      <c r="F31" s="531"/>
      <c r="G31" s="88" t="s">
        <v>150</v>
      </c>
      <c r="H31" s="89"/>
      <c r="I31" s="90"/>
      <c r="J31" s="91"/>
      <c r="K31" s="88"/>
      <c r="L31" s="88"/>
      <c r="M31" s="88"/>
      <c r="N31" s="92"/>
      <c r="O31" s="92"/>
    </row>
    <row r="32" spans="3:15">
      <c r="C32" s="558"/>
      <c r="D32" s="562"/>
      <c r="E32" s="563"/>
      <c r="F32" s="531"/>
      <c r="G32" s="88" t="s">
        <v>57</v>
      </c>
      <c r="H32" s="89"/>
      <c r="I32" s="90"/>
      <c r="J32" s="91"/>
      <c r="K32" s="88"/>
      <c r="L32" s="88"/>
      <c r="M32" s="88"/>
      <c r="N32" s="92"/>
      <c r="O32" s="93"/>
    </row>
    <row r="33" spans="3:15">
      <c r="C33" s="558"/>
      <c r="D33" s="562"/>
      <c r="E33" s="564"/>
      <c r="F33" s="215"/>
      <c r="H33" s="95"/>
      <c r="I33" s="96"/>
      <c r="J33" s="97"/>
      <c r="N33" s="98"/>
      <c r="O33" s="214"/>
    </row>
    <row r="34" spans="3:15">
      <c r="C34" s="558"/>
      <c r="D34" s="562"/>
      <c r="E34" s="563"/>
      <c r="F34" s="542" t="s">
        <v>151</v>
      </c>
      <c r="G34" s="88" t="s">
        <v>149</v>
      </c>
      <c r="H34" s="89"/>
      <c r="I34" s="90"/>
      <c r="J34" s="91"/>
      <c r="K34" s="88"/>
      <c r="L34" s="88"/>
      <c r="M34" s="88"/>
      <c r="N34" s="92"/>
      <c r="O34" s="92"/>
    </row>
    <row r="35" spans="3:15">
      <c r="C35" s="558"/>
      <c r="D35" s="562"/>
      <c r="E35" s="563"/>
      <c r="F35" s="542"/>
      <c r="G35" s="88" t="s">
        <v>150</v>
      </c>
      <c r="H35" s="89"/>
      <c r="I35" s="90"/>
      <c r="J35" s="91"/>
      <c r="K35" s="88"/>
      <c r="L35" s="88"/>
      <c r="M35" s="88"/>
      <c r="N35" s="92"/>
      <c r="O35" s="92"/>
    </row>
    <row r="36" spans="3:15">
      <c r="C36" s="558"/>
      <c r="D36" s="562"/>
      <c r="E36" s="563"/>
      <c r="F36" s="542"/>
      <c r="G36" s="88" t="s">
        <v>57</v>
      </c>
      <c r="H36" s="89"/>
      <c r="I36" s="90"/>
      <c r="J36" s="91"/>
      <c r="K36" s="88"/>
      <c r="L36" s="88"/>
      <c r="M36" s="88"/>
      <c r="N36" s="92"/>
      <c r="O36" s="93"/>
    </row>
    <row r="37" spans="3:15">
      <c r="C37" s="558"/>
      <c r="D37" s="562"/>
      <c r="E37" s="563"/>
      <c r="H37" s="95"/>
      <c r="I37" s="96"/>
      <c r="J37" s="97"/>
      <c r="N37" s="98"/>
    </row>
    <row r="38" spans="3:15">
      <c r="C38" s="558"/>
      <c r="D38" s="562"/>
      <c r="E38" s="563"/>
      <c r="F38" s="542" t="s">
        <v>0</v>
      </c>
      <c r="G38" s="88" t="s">
        <v>149</v>
      </c>
      <c r="H38" s="89"/>
      <c r="I38" s="90"/>
      <c r="J38" s="91"/>
      <c r="K38" s="90"/>
      <c r="L38" s="90"/>
      <c r="M38" s="88"/>
      <c r="N38" s="92"/>
      <c r="O38" s="92"/>
    </row>
    <row r="39" spans="3:15">
      <c r="C39" s="558"/>
      <c r="D39" s="562"/>
      <c r="E39" s="563"/>
      <c r="F39" s="542"/>
      <c r="G39" s="88" t="s">
        <v>150</v>
      </c>
      <c r="H39" s="89"/>
      <c r="I39" s="90"/>
      <c r="J39" s="91"/>
      <c r="K39" s="90"/>
      <c r="L39" s="90"/>
      <c r="M39" s="88"/>
      <c r="N39" s="92"/>
      <c r="O39" s="92"/>
    </row>
    <row r="40" spans="3:15">
      <c r="C40" s="558"/>
      <c r="D40" s="562"/>
      <c r="E40" s="563"/>
      <c r="F40" s="542"/>
      <c r="G40" s="88" t="s">
        <v>57</v>
      </c>
      <c r="H40" s="89"/>
      <c r="I40" s="90"/>
      <c r="J40" s="91"/>
      <c r="K40" s="103"/>
      <c r="L40" s="103"/>
      <c r="M40" s="88"/>
      <c r="N40" s="92"/>
      <c r="O40" s="93"/>
    </row>
    <row r="41" spans="3:15">
      <c r="C41" s="558"/>
      <c r="D41" s="562"/>
      <c r="E41" s="563"/>
      <c r="H41" s="95"/>
      <c r="I41" s="96"/>
      <c r="J41" s="97"/>
      <c r="K41" s="104"/>
      <c r="L41" s="104"/>
      <c r="N41" s="98"/>
    </row>
    <row r="42" spans="3:15">
      <c r="C42" s="558"/>
      <c r="D42" s="562"/>
      <c r="E42" s="563"/>
      <c r="F42" s="542" t="s">
        <v>7</v>
      </c>
      <c r="G42" s="88" t="s">
        <v>149</v>
      </c>
      <c r="H42" s="89"/>
      <c r="I42" s="90"/>
      <c r="J42" s="91"/>
      <c r="K42" s="90"/>
      <c r="L42" s="90"/>
      <c r="M42" s="88"/>
      <c r="N42" s="92"/>
      <c r="O42" s="92"/>
    </row>
    <row r="43" spans="3:15">
      <c r="C43" s="558"/>
      <c r="D43" s="562"/>
      <c r="E43" s="563"/>
      <c r="F43" s="542"/>
      <c r="G43" s="88" t="s">
        <v>150</v>
      </c>
      <c r="H43" s="89"/>
      <c r="I43" s="90"/>
      <c r="J43" s="91"/>
      <c r="K43" s="90"/>
      <c r="L43" s="90"/>
      <c r="M43" s="88"/>
      <c r="N43" s="92"/>
      <c r="O43" s="92"/>
    </row>
    <row r="44" spans="3:15">
      <c r="C44" s="558"/>
      <c r="D44" s="562"/>
      <c r="E44" s="563"/>
      <c r="F44" s="542"/>
      <c r="G44" s="88" t="s">
        <v>57</v>
      </c>
      <c r="H44" s="89"/>
      <c r="I44" s="90"/>
      <c r="J44" s="91"/>
      <c r="K44" s="88"/>
      <c r="L44" s="88"/>
      <c r="M44" s="88"/>
      <c r="N44" s="92"/>
      <c r="O44" s="93"/>
    </row>
    <row r="45" spans="3:15">
      <c r="C45" s="558"/>
      <c r="D45" s="562"/>
      <c r="E45" s="563"/>
      <c r="H45" s="95"/>
      <c r="I45" s="96"/>
      <c r="N45" s="98"/>
    </row>
    <row r="46" spans="3:15">
      <c r="C46" s="558"/>
      <c r="D46" s="562"/>
      <c r="E46" s="563"/>
      <c r="F46" s="543" t="s">
        <v>1</v>
      </c>
      <c r="G46" s="88" t="s">
        <v>152</v>
      </c>
      <c r="H46" s="89"/>
      <c r="I46" s="90"/>
      <c r="J46" s="91"/>
      <c r="K46" s="88"/>
      <c r="L46" s="88"/>
      <c r="M46" s="88"/>
      <c r="N46" s="92"/>
      <c r="O46" s="92"/>
    </row>
    <row r="47" spans="3:15">
      <c r="C47" s="558"/>
      <c r="D47" s="562"/>
      <c r="E47" s="563"/>
      <c r="F47" s="543"/>
      <c r="G47" s="88" t="s">
        <v>153</v>
      </c>
      <c r="H47" s="89"/>
      <c r="I47" s="90"/>
      <c r="J47" s="91"/>
      <c r="K47" s="88"/>
      <c r="L47" s="88"/>
      <c r="M47" s="88"/>
      <c r="N47" s="92"/>
      <c r="O47" s="92"/>
    </row>
    <row r="48" spans="3:15">
      <c r="C48" s="558"/>
      <c r="D48" s="562"/>
      <c r="E48" s="563"/>
      <c r="F48" s="543"/>
      <c r="G48" s="88" t="s">
        <v>57</v>
      </c>
      <c r="H48" s="89"/>
      <c r="I48" s="88"/>
      <c r="J48" s="91"/>
      <c r="K48" s="88"/>
      <c r="L48" s="88"/>
      <c r="M48" s="88"/>
      <c r="N48" s="92"/>
      <c r="O48" s="93"/>
    </row>
    <row r="49" spans="3:15" ht="15" thickBot="1">
      <c r="C49" s="559"/>
      <c r="D49" s="565"/>
      <c r="E49" s="566"/>
      <c r="F49" s="105"/>
      <c r="G49" s="105"/>
      <c r="H49" s="106"/>
      <c r="I49" s="530"/>
      <c r="J49" s="530"/>
      <c r="K49" s="107"/>
      <c r="L49" s="105"/>
      <c r="M49" s="105"/>
      <c r="N49" s="159"/>
      <c r="O49" s="108"/>
    </row>
    <row r="50" spans="3:15" ht="15" customHeight="1">
      <c r="C50" s="544" t="s">
        <v>29</v>
      </c>
      <c r="D50" s="547" t="s">
        <v>154</v>
      </c>
      <c r="E50" s="548"/>
      <c r="F50" s="553" t="s">
        <v>155</v>
      </c>
      <c r="G50" s="88" t="s">
        <v>149</v>
      </c>
      <c r="H50" s="89"/>
      <c r="I50" s="90"/>
      <c r="J50" s="91"/>
      <c r="K50" s="90"/>
      <c r="L50" s="99"/>
      <c r="N50" s="100"/>
      <c r="O50" s="101"/>
    </row>
    <row r="51" spans="3:15" ht="15" customHeight="1">
      <c r="C51" s="545"/>
      <c r="D51" s="549"/>
      <c r="E51" s="550"/>
      <c r="F51" s="554"/>
      <c r="G51" s="88" t="s">
        <v>150</v>
      </c>
      <c r="H51" s="89"/>
      <c r="I51" s="90"/>
      <c r="J51" s="91"/>
      <c r="K51" s="88"/>
      <c r="L51" s="99"/>
      <c r="N51" s="100"/>
      <c r="O51" s="101"/>
    </row>
    <row r="52" spans="3:15" ht="15" customHeight="1">
      <c r="C52" s="545"/>
      <c r="D52" s="549"/>
      <c r="E52" s="550"/>
      <c r="F52" s="555"/>
      <c r="G52" s="88" t="s">
        <v>57</v>
      </c>
      <c r="H52" s="89"/>
      <c r="I52" s="90"/>
      <c r="J52" s="91"/>
      <c r="K52" s="88"/>
      <c r="L52" s="99"/>
      <c r="N52" s="100"/>
      <c r="O52" s="102"/>
    </row>
    <row r="53" spans="3:15" ht="10" customHeight="1">
      <c r="C53" s="545"/>
      <c r="D53" s="549"/>
      <c r="E53" s="550"/>
      <c r="N53" s="98"/>
    </row>
    <row r="54" spans="3:15" ht="15" customHeight="1">
      <c r="C54" s="545"/>
      <c r="D54" s="549"/>
      <c r="E54" s="550"/>
      <c r="F54" s="556" t="s">
        <v>156</v>
      </c>
      <c r="G54" s="88" t="s">
        <v>149</v>
      </c>
      <c r="H54" s="89"/>
      <c r="I54" s="90"/>
      <c r="J54" s="91"/>
      <c r="K54" s="90"/>
      <c r="L54" s="99"/>
      <c r="N54" s="100"/>
      <c r="O54" s="101"/>
    </row>
    <row r="55" spans="3:15" ht="15" customHeight="1">
      <c r="C55" s="545"/>
      <c r="D55" s="549"/>
      <c r="E55" s="550"/>
      <c r="F55" s="556"/>
      <c r="G55" s="88" t="s">
        <v>150</v>
      </c>
      <c r="H55" s="89"/>
      <c r="I55" s="90"/>
      <c r="J55" s="91"/>
      <c r="K55" s="88"/>
      <c r="L55" s="99"/>
      <c r="N55" s="100"/>
      <c r="O55" s="101"/>
    </row>
    <row r="56" spans="3:15" ht="15" customHeight="1">
      <c r="C56" s="545"/>
      <c r="D56" s="549"/>
      <c r="E56" s="550"/>
      <c r="F56" s="556"/>
      <c r="G56" s="88" t="s">
        <v>57</v>
      </c>
      <c r="H56" s="89"/>
      <c r="I56" s="90"/>
      <c r="J56" s="91"/>
      <c r="K56" s="88"/>
      <c r="L56" s="99"/>
      <c r="N56" s="100"/>
      <c r="O56" s="102"/>
    </row>
    <row r="57" spans="3:15" ht="10" customHeight="1">
      <c r="C57" s="545"/>
      <c r="D57" s="549"/>
      <c r="E57" s="550"/>
      <c r="N57" s="98"/>
    </row>
    <row r="58" spans="3:15" ht="15" customHeight="1">
      <c r="C58" s="545"/>
      <c r="D58" s="549"/>
      <c r="E58" s="550"/>
      <c r="F58" s="556" t="s">
        <v>157</v>
      </c>
      <c r="G58" s="88" t="s">
        <v>149</v>
      </c>
      <c r="H58" s="89"/>
      <c r="I58" s="90"/>
      <c r="J58" s="91"/>
      <c r="K58" s="90"/>
      <c r="L58" s="99"/>
      <c r="N58" s="100"/>
      <c r="O58" s="101"/>
    </row>
    <row r="59" spans="3:15" ht="15" customHeight="1">
      <c r="C59" s="545"/>
      <c r="D59" s="549"/>
      <c r="E59" s="550"/>
      <c r="F59" s="556"/>
      <c r="G59" s="88" t="s">
        <v>150</v>
      </c>
      <c r="H59" s="89"/>
      <c r="I59" s="90"/>
      <c r="J59" s="91"/>
      <c r="K59" s="88"/>
      <c r="L59" s="99"/>
      <c r="N59" s="100"/>
      <c r="O59" s="101"/>
    </row>
    <row r="60" spans="3:15" ht="15" customHeight="1">
      <c r="C60" s="545"/>
      <c r="D60" s="549"/>
      <c r="E60" s="550"/>
      <c r="F60" s="556"/>
      <c r="G60" s="88" t="s">
        <v>57</v>
      </c>
      <c r="H60" s="89"/>
      <c r="I60" s="90"/>
      <c r="J60" s="91"/>
      <c r="K60" s="88"/>
      <c r="L60" s="99"/>
      <c r="N60" s="100"/>
      <c r="O60" s="102"/>
    </row>
    <row r="61" spans="3:15" ht="10" customHeight="1">
      <c r="C61" s="545"/>
      <c r="D61" s="549"/>
      <c r="E61" s="550"/>
      <c r="N61" s="98"/>
    </row>
    <row r="62" spans="3:15" ht="15" customHeight="1">
      <c r="C62" s="545"/>
      <c r="D62" s="549"/>
      <c r="E62" s="550"/>
      <c r="F62" s="556" t="s">
        <v>158</v>
      </c>
      <c r="G62" s="88" t="s">
        <v>149</v>
      </c>
      <c r="H62" s="89"/>
      <c r="I62" s="90"/>
      <c r="J62" s="91"/>
      <c r="K62" s="90"/>
      <c r="L62" s="99"/>
      <c r="N62" s="100"/>
      <c r="O62" s="101"/>
    </row>
    <row r="63" spans="3:15" ht="15" customHeight="1">
      <c r="C63" s="545"/>
      <c r="D63" s="549"/>
      <c r="E63" s="550"/>
      <c r="F63" s="556"/>
      <c r="G63" s="88" t="s">
        <v>150</v>
      </c>
      <c r="H63" s="89"/>
      <c r="I63" s="90"/>
      <c r="J63" s="91"/>
      <c r="K63" s="88"/>
      <c r="L63" s="99"/>
      <c r="N63" s="100"/>
      <c r="O63" s="101"/>
    </row>
    <row r="64" spans="3:15" ht="15" customHeight="1">
      <c r="C64" s="545"/>
      <c r="D64" s="549"/>
      <c r="E64" s="550"/>
      <c r="F64" s="556"/>
      <c r="G64" s="88" t="s">
        <v>57</v>
      </c>
      <c r="H64" s="89"/>
      <c r="I64" s="90"/>
      <c r="J64" s="91"/>
      <c r="K64" s="88"/>
      <c r="L64" s="99"/>
      <c r="N64" s="100"/>
      <c r="O64" s="102"/>
    </row>
    <row r="65" spans="3:15" ht="10" customHeight="1">
      <c r="C65" s="545"/>
      <c r="D65" s="549"/>
      <c r="E65" s="550"/>
      <c r="N65" s="98"/>
    </row>
    <row r="66" spans="3:15" ht="15" customHeight="1">
      <c r="C66" s="545"/>
      <c r="D66" s="549"/>
      <c r="E66" s="550"/>
      <c r="F66" s="556" t="s">
        <v>159</v>
      </c>
      <c r="G66" s="88" t="s">
        <v>149</v>
      </c>
      <c r="H66" s="89"/>
      <c r="I66" s="90"/>
      <c r="J66" s="91"/>
      <c r="K66" s="90"/>
      <c r="L66" s="99"/>
      <c r="N66" s="100"/>
      <c r="O66" s="101"/>
    </row>
    <row r="67" spans="3:15" ht="15" customHeight="1">
      <c r="C67" s="545"/>
      <c r="D67" s="549"/>
      <c r="E67" s="550"/>
      <c r="F67" s="556"/>
      <c r="G67" s="88" t="s">
        <v>150</v>
      </c>
      <c r="H67" s="89"/>
      <c r="I67" s="90"/>
      <c r="J67" s="91"/>
      <c r="K67" s="88"/>
      <c r="L67" s="99"/>
      <c r="N67" s="100"/>
      <c r="O67" s="101"/>
    </row>
    <row r="68" spans="3:15" ht="15" customHeight="1">
      <c r="C68" s="545"/>
      <c r="D68" s="549"/>
      <c r="E68" s="550"/>
      <c r="F68" s="556"/>
      <c r="G68" s="88" t="s">
        <v>57</v>
      </c>
      <c r="H68" s="89"/>
      <c r="I68" s="90"/>
      <c r="J68" s="91"/>
      <c r="K68" s="88"/>
      <c r="L68" s="99"/>
      <c r="N68" s="100"/>
      <c r="O68" s="102"/>
    </row>
    <row r="69" spans="3:15" ht="10" customHeight="1">
      <c r="C69" s="545"/>
      <c r="D69" s="549"/>
      <c r="E69" s="550"/>
      <c r="N69" s="98"/>
    </row>
    <row r="70" spans="3:15" ht="15" customHeight="1">
      <c r="C70" s="545"/>
      <c r="D70" s="549"/>
      <c r="E70" s="550"/>
      <c r="F70" s="556" t="s">
        <v>160</v>
      </c>
      <c r="G70" s="88" t="s">
        <v>149</v>
      </c>
      <c r="H70" s="89"/>
      <c r="I70" s="90"/>
      <c r="J70" s="91"/>
      <c r="K70" s="90"/>
      <c r="L70" s="99"/>
      <c r="N70" s="100"/>
      <c r="O70" s="101"/>
    </row>
    <row r="71" spans="3:15" ht="15" customHeight="1">
      <c r="C71" s="545"/>
      <c r="D71" s="549"/>
      <c r="E71" s="550"/>
      <c r="F71" s="556"/>
      <c r="G71" s="88" t="s">
        <v>150</v>
      </c>
      <c r="H71" s="89"/>
      <c r="I71" s="90"/>
      <c r="J71" s="91"/>
      <c r="K71" s="88"/>
      <c r="L71" s="99"/>
      <c r="N71" s="100"/>
      <c r="O71" s="101"/>
    </row>
    <row r="72" spans="3:15" ht="15" customHeight="1">
      <c r="C72" s="545"/>
      <c r="D72" s="549"/>
      <c r="E72" s="550"/>
      <c r="F72" s="556"/>
      <c r="G72" s="88" t="s">
        <v>57</v>
      </c>
      <c r="H72" s="89"/>
      <c r="I72" s="90"/>
      <c r="J72" s="91"/>
      <c r="K72" s="88"/>
      <c r="L72" s="99"/>
      <c r="N72" s="100"/>
      <c r="O72" s="102"/>
    </row>
    <row r="73" spans="3:15" ht="10" customHeight="1">
      <c r="C73" s="545"/>
      <c r="D73" s="549"/>
      <c r="E73" s="550"/>
      <c r="N73" s="98"/>
    </row>
    <row r="74" spans="3:15" ht="15" customHeight="1">
      <c r="C74" s="545"/>
      <c r="D74" s="549"/>
      <c r="E74" s="550"/>
      <c r="F74" s="556" t="s">
        <v>161</v>
      </c>
      <c r="G74" s="88" t="s">
        <v>149</v>
      </c>
      <c r="H74" s="89"/>
      <c r="I74" s="90"/>
      <c r="J74" s="91"/>
      <c r="K74" s="90"/>
      <c r="L74" s="99"/>
      <c r="N74" s="100"/>
      <c r="O74" s="101"/>
    </row>
    <row r="75" spans="3:15" ht="15" customHeight="1">
      <c r="C75" s="545"/>
      <c r="D75" s="549"/>
      <c r="E75" s="550"/>
      <c r="F75" s="556"/>
      <c r="G75" s="88" t="s">
        <v>150</v>
      </c>
      <c r="H75" s="89"/>
      <c r="I75" s="90"/>
      <c r="J75" s="91"/>
      <c r="K75" s="88"/>
      <c r="L75" s="99"/>
      <c r="N75" s="100"/>
      <c r="O75" s="101"/>
    </row>
    <row r="76" spans="3:15" ht="15" customHeight="1">
      <c r="C76" s="545"/>
      <c r="D76" s="549"/>
      <c r="E76" s="550"/>
      <c r="F76" s="556"/>
      <c r="G76" s="88" t="s">
        <v>57</v>
      </c>
      <c r="H76" s="89"/>
      <c r="I76" s="90"/>
      <c r="J76" s="91"/>
      <c r="K76" s="88"/>
      <c r="L76" s="99"/>
      <c r="N76" s="100"/>
      <c r="O76" s="102"/>
    </row>
    <row r="77" spans="3:15" ht="10" customHeight="1">
      <c r="C77" s="545"/>
      <c r="D77" s="549"/>
      <c r="E77" s="550"/>
      <c r="N77" s="98"/>
    </row>
    <row r="78" spans="3:15" ht="15" customHeight="1">
      <c r="C78" s="545"/>
      <c r="D78" s="549"/>
      <c r="E78" s="550"/>
      <c r="F78" s="556" t="s">
        <v>162</v>
      </c>
      <c r="G78" s="88" t="s">
        <v>149</v>
      </c>
      <c r="H78" s="89"/>
      <c r="I78" s="90"/>
      <c r="J78" s="91"/>
      <c r="K78" s="90"/>
      <c r="L78" s="99"/>
      <c r="N78" s="100"/>
      <c r="O78" s="101"/>
    </row>
    <row r="79" spans="3:15" ht="15" customHeight="1">
      <c r="C79" s="545"/>
      <c r="D79" s="549"/>
      <c r="E79" s="550"/>
      <c r="F79" s="556"/>
      <c r="G79" s="88" t="s">
        <v>150</v>
      </c>
      <c r="H79" s="89"/>
      <c r="I79" s="90"/>
      <c r="J79" s="91"/>
      <c r="K79" s="88"/>
      <c r="L79" s="99"/>
      <c r="N79" s="100"/>
      <c r="O79" s="101"/>
    </row>
    <row r="80" spans="3:15" ht="15" customHeight="1">
      <c r="C80" s="545"/>
      <c r="D80" s="549"/>
      <c r="E80" s="550"/>
      <c r="F80" s="556"/>
      <c r="G80" s="88" t="s">
        <v>57</v>
      </c>
      <c r="H80" s="89"/>
      <c r="I80" s="90"/>
      <c r="J80" s="91"/>
      <c r="K80" s="88"/>
      <c r="L80" s="99"/>
      <c r="N80" s="100"/>
      <c r="O80" s="102"/>
    </row>
    <row r="81" spans="3:15" ht="10" customHeight="1">
      <c r="C81" s="545"/>
      <c r="D81" s="549"/>
      <c r="E81" s="550"/>
      <c r="N81" s="98"/>
    </row>
    <row r="82" spans="3:15" ht="15" customHeight="1">
      <c r="C82" s="545"/>
      <c r="D82" s="549"/>
      <c r="E82" s="550"/>
      <c r="F82" s="556" t="s">
        <v>163</v>
      </c>
      <c r="G82" s="88" t="s">
        <v>149</v>
      </c>
      <c r="H82" s="89"/>
      <c r="I82" s="90"/>
      <c r="J82" s="91"/>
      <c r="K82" s="90"/>
      <c r="L82" s="99"/>
      <c r="N82" s="100"/>
      <c r="O82" s="101"/>
    </row>
    <row r="83" spans="3:15" ht="15" customHeight="1">
      <c r="C83" s="545"/>
      <c r="D83" s="549"/>
      <c r="E83" s="550"/>
      <c r="F83" s="556"/>
      <c r="G83" s="88" t="s">
        <v>150</v>
      </c>
      <c r="H83" s="89"/>
      <c r="I83" s="90"/>
      <c r="J83" s="91"/>
      <c r="K83" s="88"/>
      <c r="L83" s="99"/>
      <c r="N83" s="100"/>
      <c r="O83" s="101"/>
    </row>
    <row r="84" spans="3:15" ht="15" customHeight="1">
      <c r="C84" s="545"/>
      <c r="D84" s="549"/>
      <c r="E84" s="550"/>
      <c r="F84" s="556"/>
      <c r="G84" s="88" t="s">
        <v>57</v>
      </c>
      <c r="H84" s="89"/>
      <c r="I84" s="90"/>
      <c r="J84" s="91"/>
      <c r="K84" s="88"/>
      <c r="L84" s="99"/>
      <c r="N84" s="100"/>
      <c r="O84" s="102"/>
    </row>
    <row r="85" spans="3:15" ht="10" customHeight="1">
      <c r="C85" s="545"/>
      <c r="D85" s="549"/>
      <c r="E85" s="550"/>
      <c r="N85" s="98"/>
    </row>
    <row r="86" spans="3:15" ht="15" customHeight="1">
      <c r="C86" s="545"/>
      <c r="D86" s="549"/>
      <c r="E86" s="550"/>
      <c r="F86" s="556" t="s">
        <v>164</v>
      </c>
      <c r="G86" s="88" t="s">
        <v>149</v>
      </c>
      <c r="H86" s="89"/>
      <c r="I86" s="90"/>
      <c r="J86" s="91"/>
      <c r="K86" s="90"/>
      <c r="L86" s="99"/>
      <c r="N86" s="100"/>
      <c r="O86" s="101"/>
    </row>
    <row r="87" spans="3:15" ht="15" customHeight="1">
      <c r="C87" s="545"/>
      <c r="D87" s="549"/>
      <c r="E87" s="550"/>
      <c r="F87" s="556"/>
      <c r="G87" s="88" t="s">
        <v>150</v>
      </c>
      <c r="H87" s="89"/>
      <c r="I87" s="90"/>
      <c r="J87" s="91"/>
      <c r="K87" s="88"/>
      <c r="L87" s="99"/>
      <c r="N87" s="100"/>
      <c r="O87" s="101"/>
    </row>
    <row r="88" spans="3:15" ht="15" customHeight="1">
      <c r="C88" s="545"/>
      <c r="D88" s="549"/>
      <c r="E88" s="550"/>
      <c r="F88" s="556"/>
      <c r="G88" s="88" t="s">
        <v>57</v>
      </c>
      <c r="H88" s="89"/>
      <c r="I88" s="90"/>
      <c r="J88" s="91"/>
      <c r="K88" s="88"/>
      <c r="L88" s="99"/>
      <c r="N88" s="100"/>
      <c r="O88" s="102"/>
    </row>
    <row r="89" spans="3:15" ht="10" customHeight="1">
      <c r="C89" s="545"/>
      <c r="D89" s="549"/>
      <c r="E89" s="550"/>
      <c r="N89" s="98"/>
    </row>
    <row r="90" spans="3:15" ht="15" customHeight="1">
      <c r="C90" s="545"/>
      <c r="D90" s="549"/>
      <c r="E90" s="550"/>
      <c r="F90" s="556" t="s">
        <v>165</v>
      </c>
      <c r="G90" s="88" t="s">
        <v>149</v>
      </c>
      <c r="H90" s="89"/>
      <c r="I90" s="90"/>
      <c r="J90" s="91"/>
      <c r="K90" s="90"/>
      <c r="L90" s="99"/>
      <c r="N90" s="100"/>
      <c r="O90" s="101"/>
    </row>
    <row r="91" spans="3:15" ht="15" customHeight="1">
      <c r="C91" s="545"/>
      <c r="D91" s="549"/>
      <c r="E91" s="550"/>
      <c r="F91" s="556"/>
      <c r="G91" s="88" t="s">
        <v>150</v>
      </c>
      <c r="H91" s="89"/>
      <c r="I91" s="90"/>
      <c r="J91" s="91"/>
      <c r="K91" s="88"/>
      <c r="L91" s="99"/>
      <c r="N91" s="100"/>
      <c r="O91" s="101"/>
    </row>
    <row r="92" spans="3:15" ht="15" customHeight="1">
      <c r="C92" s="545"/>
      <c r="D92" s="549"/>
      <c r="E92" s="550"/>
      <c r="F92" s="556"/>
      <c r="G92" s="88" t="s">
        <v>57</v>
      </c>
      <c r="H92" s="89"/>
      <c r="I92" s="90"/>
      <c r="J92" s="91"/>
      <c r="K92" s="88"/>
      <c r="L92" s="99"/>
      <c r="N92" s="100"/>
      <c r="O92" s="102"/>
    </row>
    <row r="93" spans="3:15" ht="10" customHeight="1">
      <c r="C93" s="545"/>
      <c r="D93" s="549"/>
      <c r="E93" s="550"/>
      <c r="N93" s="98"/>
    </row>
    <row r="94" spans="3:15" ht="15" customHeight="1">
      <c r="C94" s="545"/>
      <c r="D94" s="549"/>
      <c r="E94" s="550"/>
      <c r="F94" s="556" t="s">
        <v>166</v>
      </c>
      <c r="G94" s="88" t="s">
        <v>149</v>
      </c>
      <c r="H94" s="89"/>
      <c r="I94" s="90"/>
      <c r="J94" s="91"/>
      <c r="K94" s="90"/>
      <c r="L94" s="99"/>
      <c r="N94" s="100"/>
      <c r="O94" s="101"/>
    </row>
    <row r="95" spans="3:15" ht="15" customHeight="1">
      <c r="C95" s="545"/>
      <c r="D95" s="549"/>
      <c r="E95" s="550"/>
      <c r="F95" s="556"/>
      <c r="G95" s="88" t="s">
        <v>150</v>
      </c>
      <c r="H95" s="89"/>
      <c r="I95" s="90"/>
      <c r="J95" s="91"/>
      <c r="K95" s="88"/>
      <c r="L95" s="99"/>
      <c r="N95" s="100"/>
      <c r="O95" s="101"/>
    </row>
    <row r="96" spans="3:15" ht="15" customHeight="1">
      <c r="C96" s="545"/>
      <c r="D96" s="549"/>
      <c r="E96" s="550"/>
      <c r="F96" s="556"/>
      <c r="G96" s="88" t="s">
        <v>57</v>
      </c>
      <c r="H96" s="89"/>
      <c r="I96" s="90"/>
      <c r="J96" s="91"/>
      <c r="K96" s="88"/>
      <c r="L96" s="99"/>
      <c r="N96" s="100"/>
      <c r="O96" s="102"/>
    </row>
    <row r="97" spans="2:15" ht="10" customHeight="1">
      <c r="C97" s="545"/>
      <c r="D97" s="549"/>
      <c r="E97" s="550"/>
      <c r="N97" s="98"/>
    </row>
    <row r="98" spans="2:15" ht="15" customHeight="1">
      <c r="C98" s="545"/>
      <c r="D98" s="549"/>
      <c r="E98" s="550"/>
      <c r="F98" s="556" t="s">
        <v>167</v>
      </c>
      <c r="G98" s="88" t="s">
        <v>149</v>
      </c>
      <c r="H98" s="89"/>
      <c r="I98" s="90"/>
      <c r="J98" s="91"/>
      <c r="K98" s="90"/>
      <c r="L98" s="99"/>
      <c r="N98" s="100"/>
      <c r="O98" s="101"/>
    </row>
    <row r="99" spans="2:15" ht="15" customHeight="1">
      <c r="C99" s="545"/>
      <c r="D99" s="549"/>
      <c r="E99" s="550"/>
      <c r="F99" s="556"/>
      <c r="G99" s="88" t="s">
        <v>168</v>
      </c>
      <c r="H99" s="89"/>
      <c r="I99" s="90"/>
      <c r="J99" s="91"/>
      <c r="K99" s="88"/>
      <c r="L99" s="99"/>
      <c r="N99" s="100"/>
      <c r="O99" s="101"/>
    </row>
    <row r="100" spans="2:15" ht="15" customHeight="1">
      <c r="C100" s="545"/>
      <c r="D100" s="549"/>
      <c r="E100" s="550"/>
      <c r="F100" s="556"/>
      <c r="G100" s="88" t="s">
        <v>57</v>
      </c>
      <c r="H100" s="89"/>
      <c r="I100" s="90"/>
      <c r="J100" s="91"/>
      <c r="K100" s="88"/>
      <c r="L100" s="99"/>
      <c r="N100" s="100"/>
      <c r="O100" s="102"/>
    </row>
    <row r="101" spans="2:15" ht="10" customHeight="1">
      <c r="C101" s="545"/>
      <c r="D101" s="549"/>
      <c r="E101" s="550"/>
      <c r="N101" s="98"/>
    </row>
    <row r="102" spans="2:15" ht="15" customHeight="1">
      <c r="C102" s="545"/>
      <c r="D102" s="549"/>
      <c r="E102" s="550"/>
      <c r="F102" s="556" t="s">
        <v>27</v>
      </c>
      <c r="G102" s="88" t="s">
        <v>149</v>
      </c>
      <c r="H102" s="89"/>
      <c r="I102" s="90"/>
      <c r="J102" s="91"/>
      <c r="K102" s="90"/>
      <c r="L102" s="99"/>
      <c r="N102" s="100"/>
      <c r="O102" s="101"/>
    </row>
    <row r="103" spans="2:15" ht="15" customHeight="1">
      <c r="C103" s="545"/>
      <c r="D103" s="549"/>
      <c r="E103" s="550"/>
      <c r="F103" s="556"/>
      <c r="G103" s="88" t="s">
        <v>153</v>
      </c>
      <c r="H103" s="89"/>
      <c r="I103" s="90"/>
      <c r="J103" s="91"/>
      <c r="K103" s="88"/>
      <c r="L103" s="99"/>
      <c r="N103" s="100"/>
      <c r="O103" s="101"/>
    </row>
    <row r="104" spans="2:15" ht="15" customHeight="1">
      <c r="C104" s="545"/>
      <c r="D104" s="549"/>
      <c r="E104" s="550"/>
      <c r="F104" s="556"/>
      <c r="G104" s="88" t="s">
        <v>57</v>
      </c>
      <c r="H104" s="89"/>
      <c r="I104" s="90"/>
      <c r="J104" s="91"/>
      <c r="K104" s="88"/>
      <c r="L104" s="99"/>
      <c r="N104" s="100"/>
      <c r="O104" s="102"/>
    </row>
    <row r="105" spans="2:15" ht="10" customHeight="1">
      <c r="C105" s="545"/>
      <c r="D105" s="549"/>
      <c r="E105" s="550"/>
      <c r="F105" s="18"/>
      <c r="H105" s="95"/>
      <c r="I105" s="96"/>
      <c r="J105" s="97"/>
      <c r="N105" s="98"/>
      <c r="O105" s="98"/>
    </row>
    <row r="106" spans="2:15" ht="15" customHeight="1">
      <c r="C106" s="545"/>
      <c r="D106" s="549"/>
      <c r="E106" s="550"/>
      <c r="F106" s="556" t="s">
        <v>28</v>
      </c>
      <c r="G106" s="88" t="s">
        <v>149</v>
      </c>
      <c r="H106" s="89"/>
      <c r="I106" s="90"/>
      <c r="J106" s="91"/>
      <c r="K106" s="90"/>
      <c r="L106" s="99"/>
      <c r="N106" s="100"/>
      <c r="O106" s="101"/>
    </row>
    <row r="107" spans="2:15" ht="15" customHeight="1">
      <c r="C107" s="545"/>
      <c r="D107" s="549"/>
      <c r="E107" s="550"/>
      <c r="F107" s="556"/>
      <c r="G107" s="88" t="s">
        <v>153</v>
      </c>
      <c r="H107" s="89"/>
      <c r="I107" s="90"/>
      <c r="J107" s="91"/>
      <c r="K107" s="88"/>
      <c r="L107" s="99"/>
      <c r="N107" s="100"/>
      <c r="O107" s="101"/>
    </row>
    <row r="108" spans="2:15" ht="15" customHeight="1" thickBot="1">
      <c r="C108" s="546"/>
      <c r="D108" s="551"/>
      <c r="E108" s="552"/>
      <c r="F108" s="556"/>
      <c r="G108" s="88" t="s">
        <v>57</v>
      </c>
      <c r="H108" s="89"/>
      <c r="I108" s="90"/>
      <c r="J108" s="91"/>
      <c r="K108" s="88"/>
      <c r="L108" s="99"/>
      <c r="N108" s="100"/>
      <c r="O108" s="102"/>
    </row>
    <row r="109" spans="2:15">
      <c r="C109" s="109"/>
      <c r="D109" s="109"/>
      <c r="E109" s="109"/>
      <c r="F109" s="18"/>
      <c r="H109" s="95"/>
      <c r="I109" s="96"/>
      <c r="J109" s="97"/>
      <c r="N109" s="98"/>
      <c r="O109" s="98"/>
    </row>
    <row r="110" spans="2:15" ht="14.5" customHeight="1">
      <c r="B110" s="567"/>
      <c r="C110" s="567"/>
      <c r="D110" s="567"/>
      <c r="E110" s="567"/>
      <c r="F110" s="568"/>
      <c r="H110" s="95"/>
      <c r="I110" s="96"/>
      <c r="J110" s="97"/>
      <c r="K110" s="96"/>
      <c r="N110" s="98"/>
      <c r="O110" s="98"/>
    </row>
    <row r="111" spans="2:15">
      <c r="B111" s="567"/>
      <c r="C111" s="567"/>
      <c r="D111" s="567"/>
      <c r="E111" s="567"/>
      <c r="F111" s="568"/>
      <c r="H111" s="95"/>
      <c r="I111" s="96"/>
      <c r="J111" s="97"/>
      <c r="N111" s="98"/>
      <c r="O111" s="98"/>
    </row>
    <row r="112" spans="2:15">
      <c r="B112" s="567"/>
      <c r="C112" s="567"/>
      <c r="D112" s="567"/>
      <c r="E112" s="567"/>
      <c r="F112" s="568"/>
      <c r="H112" s="95"/>
      <c r="I112" s="96"/>
      <c r="J112" s="97"/>
      <c r="N112" s="98"/>
      <c r="O112" s="214"/>
    </row>
    <row r="113" spans="6:15">
      <c r="F113" s="18"/>
      <c r="H113" s="95"/>
      <c r="I113" s="96"/>
      <c r="J113" s="97"/>
      <c r="N113" s="98"/>
      <c r="O113" s="98"/>
    </row>
    <row r="114" spans="6:15">
      <c r="F114" s="18"/>
      <c r="H114" s="95"/>
      <c r="I114" s="96"/>
      <c r="J114" s="97"/>
      <c r="N114" s="98"/>
      <c r="O114" s="98"/>
    </row>
  </sheetData>
  <mergeCells count="41">
    <mergeCell ref="F106:F108"/>
    <mergeCell ref="B110:E112"/>
    <mergeCell ref="F110:F112"/>
    <mergeCell ref="F78:F80"/>
    <mergeCell ref="F82:F84"/>
    <mergeCell ref="F86:F88"/>
    <mergeCell ref="F90:F92"/>
    <mergeCell ref="F98:F100"/>
    <mergeCell ref="F94:F96"/>
    <mergeCell ref="F46:F48"/>
    <mergeCell ref="C50:C108"/>
    <mergeCell ref="D50:E108"/>
    <mergeCell ref="F50:F52"/>
    <mergeCell ref="F54:F56"/>
    <mergeCell ref="F58:F60"/>
    <mergeCell ref="F62:F64"/>
    <mergeCell ref="F66:F68"/>
    <mergeCell ref="F70:F72"/>
    <mergeCell ref="C5:C49"/>
    <mergeCell ref="D5:E49"/>
    <mergeCell ref="F6:F8"/>
    <mergeCell ref="F10:F12"/>
    <mergeCell ref="F14:F16"/>
    <mergeCell ref="F74:F76"/>
    <mergeCell ref="F102:F104"/>
    <mergeCell ref="I49:J49"/>
    <mergeCell ref="F26:F28"/>
    <mergeCell ref="F30:F32"/>
    <mergeCell ref="C1:O2"/>
    <mergeCell ref="F3:F4"/>
    <mergeCell ref="G3:G4"/>
    <mergeCell ref="H3:I3"/>
    <mergeCell ref="J3:J4"/>
    <mergeCell ref="K3:K4"/>
    <mergeCell ref="L3:L4"/>
    <mergeCell ref="N3:O3"/>
    <mergeCell ref="F18:F20"/>
    <mergeCell ref="F22:F24"/>
    <mergeCell ref="F34:F36"/>
    <mergeCell ref="F38:F40"/>
    <mergeCell ref="F42:F44"/>
  </mergeCells>
  <printOptions horizontalCentered="1" verticalCentered="1"/>
  <pageMargins left="0.25" right="0.25" top="0.75" bottom="0.75" header="0.3" footer="0.3"/>
  <pageSetup paperSize="9" scale="54" orientation="landscape" r:id="rId1"/>
  <rowBreaks count="1" manualBreakCount="1">
    <brk id="49" min="1" max="14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workbookViewId="0">
      <selection activeCell="L54" sqref="L54"/>
    </sheetView>
  </sheetViews>
  <sheetFormatPr defaultColWidth="9.1796875" defaultRowHeight="14.5"/>
  <cols>
    <col min="1" max="6" width="9.1796875" style="179"/>
    <col min="7" max="7" width="13.7265625" style="193" bestFit="1" customWidth="1"/>
    <col min="8" max="16384" width="9.1796875" style="179"/>
  </cols>
  <sheetData>
    <row r="1" spans="1:8">
      <c r="A1" s="582" t="s">
        <v>294</v>
      </c>
      <c r="B1" s="582"/>
      <c r="C1" s="582"/>
      <c r="D1" s="582"/>
      <c r="E1" s="582"/>
      <c r="F1" s="582"/>
      <c r="G1" s="582"/>
      <c r="H1" s="582"/>
    </row>
    <row r="2" spans="1:8" ht="15.5">
      <c r="A2" s="583" t="s">
        <v>295</v>
      </c>
      <c r="B2" s="583"/>
      <c r="C2" s="583"/>
      <c r="D2" s="583"/>
      <c r="E2" s="583"/>
      <c r="F2" s="583"/>
      <c r="G2" s="583"/>
      <c r="H2" s="180"/>
    </row>
    <row r="3" spans="1:8" ht="31">
      <c r="A3" s="584" t="s">
        <v>296</v>
      </c>
      <c r="B3" s="585"/>
      <c r="C3" s="586"/>
      <c r="D3" s="181" t="s">
        <v>297</v>
      </c>
      <c r="E3" s="587" t="s">
        <v>298</v>
      </c>
      <c r="F3" s="588"/>
      <c r="G3" s="182" t="s">
        <v>271</v>
      </c>
      <c r="H3" s="180"/>
    </row>
    <row r="4" spans="1:8" ht="15.5">
      <c r="A4" s="579" t="s">
        <v>299</v>
      </c>
      <c r="B4" s="580"/>
      <c r="C4" s="581"/>
      <c r="D4" s="183">
        <v>162</v>
      </c>
      <c r="E4" s="184" t="s">
        <v>300</v>
      </c>
      <c r="F4" s="185" t="s">
        <v>301</v>
      </c>
      <c r="G4" s="186">
        <f>D4*F4</f>
        <v>1441.8</v>
      </c>
      <c r="H4" s="180"/>
    </row>
    <row r="5" spans="1:8" ht="31">
      <c r="A5" s="184" t="s">
        <v>302</v>
      </c>
      <c r="B5" s="187"/>
      <c r="C5" s="188"/>
      <c r="D5" s="183">
        <v>150</v>
      </c>
      <c r="E5" s="184" t="s">
        <v>300</v>
      </c>
      <c r="F5" s="185">
        <v>10.9</v>
      </c>
      <c r="G5" s="186">
        <f t="shared" ref="G5:G64" si="0">D5*F5</f>
        <v>1635</v>
      </c>
      <c r="H5" s="180"/>
    </row>
    <row r="6" spans="1:8" ht="15.5">
      <c r="A6" s="579" t="s">
        <v>303</v>
      </c>
      <c r="B6" s="580"/>
      <c r="C6" s="581"/>
      <c r="D6" s="183">
        <v>140</v>
      </c>
      <c r="E6" s="184" t="s">
        <v>300</v>
      </c>
      <c r="F6" s="185" t="s">
        <v>304</v>
      </c>
      <c r="G6" s="186">
        <f t="shared" si="0"/>
        <v>952</v>
      </c>
      <c r="H6" s="180"/>
    </row>
    <row r="7" spans="1:8" ht="15.5">
      <c r="A7" s="579" t="s">
        <v>305</v>
      </c>
      <c r="B7" s="580"/>
      <c r="C7" s="581"/>
      <c r="D7" s="183">
        <v>64</v>
      </c>
      <c r="E7" s="184" t="s">
        <v>300</v>
      </c>
      <c r="F7" s="185" t="s">
        <v>306</v>
      </c>
      <c r="G7" s="186">
        <f t="shared" si="0"/>
        <v>272.64</v>
      </c>
      <c r="H7" s="180"/>
    </row>
    <row r="8" spans="1:8" ht="15.5">
      <c r="A8" s="589" t="s">
        <v>307</v>
      </c>
      <c r="B8" s="590"/>
      <c r="C8" s="591"/>
      <c r="D8" s="183">
        <v>0</v>
      </c>
      <c r="E8" s="184" t="s">
        <v>300</v>
      </c>
      <c r="F8" s="185" t="s">
        <v>308</v>
      </c>
      <c r="G8" s="186">
        <f t="shared" si="0"/>
        <v>0</v>
      </c>
      <c r="H8" s="180"/>
    </row>
    <row r="9" spans="1:8" ht="15.5">
      <c r="A9" s="579" t="s">
        <v>309</v>
      </c>
      <c r="B9" s="580"/>
      <c r="C9" s="581"/>
      <c r="D9" s="183">
        <v>0</v>
      </c>
      <c r="E9" s="184" t="s">
        <v>300</v>
      </c>
      <c r="F9" s="185" t="s">
        <v>310</v>
      </c>
      <c r="G9" s="186">
        <f t="shared" si="0"/>
        <v>0</v>
      </c>
      <c r="H9" s="180"/>
    </row>
    <row r="10" spans="1:8" ht="15.5">
      <c r="A10" s="579" t="s">
        <v>311</v>
      </c>
      <c r="B10" s="580"/>
      <c r="C10" s="581"/>
      <c r="D10" s="183">
        <v>24</v>
      </c>
      <c r="E10" s="184" t="s">
        <v>300</v>
      </c>
      <c r="F10" s="185" t="s">
        <v>312</v>
      </c>
      <c r="G10" s="186">
        <f t="shared" si="0"/>
        <v>2425.1999999999998</v>
      </c>
      <c r="H10" s="180"/>
    </row>
    <row r="11" spans="1:8" ht="15.5">
      <c r="A11" s="579" t="s">
        <v>313</v>
      </c>
      <c r="B11" s="580"/>
      <c r="C11" s="581"/>
      <c r="D11" s="183">
        <v>45</v>
      </c>
      <c r="E11" s="184" t="s">
        <v>300</v>
      </c>
      <c r="F11" s="185" t="s">
        <v>304</v>
      </c>
      <c r="G11" s="186">
        <f t="shared" si="0"/>
        <v>306</v>
      </c>
      <c r="H11" s="180"/>
    </row>
    <row r="12" spans="1:8" ht="15.5">
      <c r="A12" s="579" t="s">
        <v>314</v>
      </c>
      <c r="B12" s="580"/>
      <c r="C12" s="581"/>
      <c r="D12" s="183">
        <v>45</v>
      </c>
      <c r="E12" s="184" t="s">
        <v>300</v>
      </c>
      <c r="F12" s="185" t="s">
        <v>315</v>
      </c>
      <c r="G12" s="186">
        <f t="shared" si="0"/>
        <v>1772.55</v>
      </c>
      <c r="H12" s="180"/>
    </row>
    <row r="13" spans="1:8" ht="15.5">
      <c r="A13" s="579" t="s">
        <v>316</v>
      </c>
      <c r="B13" s="580"/>
      <c r="C13" s="581"/>
      <c r="D13" s="183">
        <v>0</v>
      </c>
      <c r="E13" s="184" t="s">
        <v>300</v>
      </c>
      <c r="F13" s="185" t="s">
        <v>317</v>
      </c>
      <c r="G13" s="186">
        <f t="shared" si="0"/>
        <v>0</v>
      </c>
      <c r="H13" s="180"/>
    </row>
    <row r="14" spans="1:8" ht="15.5">
      <c r="A14" s="579" t="s">
        <v>318</v>
      </c>
      <c r="B14" s="580"/>
      <c r="C14" s="581"/>
      <c r="D14" s="183">
        <v>0</v>
      </c>
      <c r="E14" s="184" t="s">
        <v>300</v>
      </c>
      <c r="F14" s="185" t="s">
        <v>319</v>
      </c>
      <c r="G14" s="186">
        <f t="shared" si="0"/>
        <v>0</v>
      </c>
      <c r="H14" s="180"/>
    </row>
    <row r="15" spans="1:8" ht="15.5">
      <c r="A15" s="579" t="s">
        <v>320</v>
      </c>
      <c r="B15" s="580"/>
      <c r="C15" s="581"/>
      <c r="D15" s="183">
        <v>0</v>
      </c>
      <c r="E15" s="184" t="s">
        <v>300</v>
      </c>
      <c r="F15" s="185" t="s">
        <v>321</v>
      </c>
      <c r="G15" s="186">
        <f t="shared" si="0"/>
        <v>0</v>
      </c>
      <c r="H15" s="180"/>
    </row>
    <row r="16" spans="1:8" ht="15.5">
      <c r="A16" s="579" t="s">
        <v>322</v>
      </c>
      <c r="B16" s="580"/>
      <c r="C16" s="581"/>
      <c r="D16" s="183">
        <v>45</v>
      </c>
      <c r="E16" s="184" t="s">
        <v>300</v>
      </c>
      <c r="F16" s="185" t="s">
        <v>323</v>
      </c>
      <c r="G16" s="186">
        <f t="shared" si="0"/>
        <v>427.5</v>
      </c>
      <c r="H16" s="180"/>
    </row>
    <row r="17" spans="1:8" ht="15.5">
      <c r="A17" s="579" t="s">
        <v>324</v>
      </c>
      <c r="B17" s="580"/>
      <c r="C17" s="581"/>
      <c r="D17" s="183">
        <v>0</v>
      </c>
      <c r="E17" s="184" t="s">
        <v>300</v>
      </c>
      <c r="F17" s="185" t="s">
        <v>325</v>
      </c>
      <c r="G17" s="186">
        <f t="shared" si="0"/>
        <v>0</v>
      </c>
      <c r="H17" s="180"/>
    </row>
    <row r="18" spans="1:8" ht="15.5">
      <c r="A18" s="579" t="s">
        <v>326</v>
      </c>
      <c r="B18" s="580"/>
      <c r="C18" s="581"/>
      <c r="D18" s="183">
        <v>200</v>
      </c>
      <c r="E18" s="184" t="s">
        <v>300</v>
      </c>
      <c r="F18" s="185" t="s">
        <v>327</v>
      </c>
      <c r="G18" s="186">
        <f t="shared" si="0"/>
        <v>110.00000000000001</v>
      </c>
      <c r="H18" s="180"/>
    </row>
    <row r="19" spans="1:8" ht="15.5">
      <c r="A19" s="579" t="s">
        <v>328</v>
      </c>
      <c r="B19" s="580"/>
      <c r="C19" s="581"/>
      <c r="D19" s="183">
        <v>60</v>
      </c>
      <c r="E19" s="184" t="s">
        <v>300</v>
      </c>
      <c r="F19" s="185" t="s">
        <v>329</v>
      </c>
      <c r="G19" s="186">
        <f t="shared" si="0"/>
        <v>75.599999999999994</v>
      </c>
      <c r="H19" s="180"/>
    </row>
    <row r="20" spans="1:8" ht="15.5">
      <c r="A20" s="579" t="s">
        <v>330</v>
      </c>
      <c r="B20" s="580"/>
      <c r="C20" s="581"/>
      <c r="D20" s="183">
        <v>0</v>
      </c>
      <c r="E20" s="184" t="s">
        <v>300</v>
      </c>
      <c r="F20" s="185" t="s">
        <v>331</v>
      </c>
      <c r="G20" s="186">
        <f t="shared" si="0"/>
        <v>0</v>
      </c>
      <c r="H20" s="180"/>
    </row>
    <row r="21" spans="1:8" ht="15.5">
      <c r="A21" s="579" t="s">
        <v>332</v>
      </c>
      <c r="B21" s="580"/>
      <c r="C21" s="581"/>
      <c r="D21" s="183">
        <v>0</v>
      </c>
      <c r="E21" s="184" t="s">
        <v>300</v>
      </c>
      <c r="F21" s="185" t="s">
        <v>331</v>
      </c>
      <c r="G21" s="186">
        <f t="shared" si="0"/>
        <v>0</v>
      </c>
      <c r="H21" s="180"/>
    </row>
    <row r="22" spans="1:8" ht="15.5">
      <c r="A22" s="579" t="s">
        <v>333</v>
      </c>
      <c r="B22" s="580"/>
      <c r="C22" s="581"/>
      <c r="D22" s="183">
        <v>0</v>
      </c>
      <c r="E22" s="184" t="s">
        <v>300</v>
      </c>
      <c r="F22" s="185" t="s">
        <v>334</v>
      </c>
      <c r="G22" s="186">
        <f t="shared" si="0"/>
        <v>0</v>
      </c>
      <c r="H22" s="180"/>
    </row>
    <row r="23" spans="1:8" ht="15.5">
      <c r="A23" s="579" t="s">
        <v>335</v>
      </c>
      <c r="B23" s="580"/>
      <c r="C23" s="581"/>
      <c r="D23" s="183">
        <v>60</v>
      </c>
      <c r="E23" s="184" t="s">
        <v>300</v>
      </c>
      <c r="F23" s="185" t="s">
        <v>336</v>
      </c>
      <c r="G23" s="186">
        <f t="shared" si="0"/>
        <v>705.6</v>
      </c>
      <c r="H23" s="180"/>
    </row>
    <row r="24" spans="1:8" ht="15.5">
      <c r="A24" s="579" t="s">
        <v>337</v>
      </c>
      <c r="B24" s="580"/>
      <c r="C24" s="581"/>
      <c r="D24" s="183">
        <v>0</v>
      </c>
      <c r="E24" s="184" t="s">
        <v>300</v>
      </c>
      <c r="F24" s="185" t="s">
        <v>338</v>
      </c>
      <c r="G24" s="186">
        <f t="shared" si="0"/>
        <v>0</v>
      </c>
      <c r="H24" s="180"/>
    </row>
    <row r="25" spans="1:8" ht="31">
      <c r="A25" s="184" t="s">
        <v>339</v>
      </c>
      <c r="B25" s="187" t="s">
        <v>340</v>
      </c>
      <c r="C25" s="188"/>
      <c r="D25" s="183">
        <v>70</v>
      </c>
      <c r="E25" s="184" t="s">
        <v>300</v>
      </c>
      <c r="F25" s="185">
        <v>39.200000000000003</v>
      </c>
      <c r="G25" s="186">
        <f t="shared" si="0"/>
        <v>2744</v>
      </c>
      <c r="H25" s="180"/>
    </row>
    <row r="26" spans="1:8" ht="15.5">
      <c r="A26" s="579" t="s">
        <v>341</v>
      </c>
      <c r="B26" s="580"/>
      <c r="C26" s="581"/>
      <c r="D26" s="183">
        <v>120</v>
      </c>
      <c r="E26" s="184" t="s">
        <v>300</v>
      </c>
      <c r="F26" s="185" t="s">
        <v>342</v>
      </c>
      <c r="G26" s="186">
        <f t="shared" si="0"/>
        <v>630</v>
      </c>
      <c r="H26" s="180"/>
    </row>
    <row r="27" spans="1:8" ht="15.5">
      <c r="A27" s="579" t="s">
        <v>343</v>
      </c>
      <c r="B27" s="580"/>
      <c r="C27" s="581"/>
      <c r="D27" s="183">
        <v>0</v>
      </c>
      <c r="E27" s="184" t="s">
        <v>300</v>
      </c>
      <c r="F27" s="185" t="s">
        <v>344</v>
      </c>
      <c r="G27" s="186">
        <f t="shared" si="0"/>
        <v>0</v>
      </c>
      <c r="H27" s="180"/>
    </row>
    <row r="28" spans="1:8" ht="15.5">
      <c r="A28" s="579" t="s">
        <v>345</v>
      </c>
      <c r="B28" s="580"/>
      <c r="C28" s="581"/>
      <c r="D28" s="183">
        <v>200</v>
      </c>
      <c r="E28" s="184" t="s">
        <v>300</v>
      </c>
      <c r="F28" s="185" t="s">
        <v>346</v>
      </c>
      <c r="G28" s="186">
        <f t="shared" si="0"/>
        <v>980.00000000000011</v>
      </c>
      <c r="H28" s="180"/>
    </row>
    <row r="29" spans="1:8" ht="15.5">
      <c r="A29" s="579" t="s">
        <v>347</v>
      </c>
      <c r="B29" s="580"/>
      <c r="C29" s="581"/>
      <c r="D29" s="183">
        <v>200</v>
      </c>
      <c r="E29" s="184" t="s">
        <v>300</v>
      </c>
      <c r="F29" s="185" t="s">
        <v>348</v>
      </c>
      <c r="G29" s="186">
        <f t="shared" si="0"/>
        <v>940</v>
      </c>
      <c r="H29" s="180"/>
    </row>
    <row r="30" spans="1:8" ht="15.5">
      <c r="A30" s="579" t="s">
        <v>349</v>
      </c>
      <c r="B30" s="580"/>
      <c r="C30" s="581"/>
      <c r="D30" s="183">
        <v>32</v>
      </c>
      <c r="E30" s="184" t="s">
        <v>300</v>
      </c>
      <c r="F30" s="185" t="s">
        <v>350</v>
      </c>
      <c r="G30" s="186">
        <f t="shared" si="0"/>
        <v>84.8</v>
      </c>
      <c r="H30" s="180"/>
    </row>
    <row r="31" spans="1:8" ht="15.5">
      <c r="A31" s="579" t="s">
        <v>351</v>
      </c>
      <c r="B31" s="580"/>
      <c r="C31" s="581"/>
      <c r="D31" s="183">
        <v>260</v>
      </c>
      <c r="E31" s="184" t="s">
        <v>300</v>
      </c>
      <c r="F31" s="185" t="s">
        <v>344</v>
      </c>
      <c r="G31" s="186">
        <f t="shared" si="0"/>
        <v>650</v>
      </c>
      <c r="H31" s="180"/>
    </row>
    <row r="32" spans="1:8" ht="15.5">
      <c r="A32" s="579" t="s">
        <v>352</v>
      </c>
      <c r="B32" s="580"/>
      <c r="C32" s="581"/>
      <c r="D32" s="183">
        <v>0</v>
      </c>
      <c r="E32" s="184" t="s">
        <v>300</v>
      </c>
      <c r="F32" s="185" t="s">
        <v>353</v>
      </c>
      <c r="G32" s="186">
        <f t="shared" si="0"/>
        <v>0</v>
      </c>
      <c r="H32" s="180"/>
    </row>
    <row r="33" spans="1:8" ht="15.5">
      <c r="A33" s="579" t="s">
        <v>354</v>
      </c>
      <c r="B33" s="580"/>
      <c r="C33" s="581"/>
      <c r="D33" s="183">
        <v>0</v>
      </c>
      <c r="E33" s="184" t="s">
        <v>300</v>
      </c>
      <c r="F33" s="185" t="s">
        <v>355</v>
      </c>
      <c r="G33" s="186">
        <f t="shared" si="0"/>
        <v>0</v>
      </c>
      <c r="H33" s="180"/>
    </row>
    <row r="34" spans="1:8" ht="15.5">
      <c r="A34" s="592" t="s">
        <v>356</v>
      </c>
      <c r="B34" s="593"/>
      <c r="C34" s="594"/>
      <c r="D34" s="189">
        <v>0</v>
      </c>
      <c r="E34" s="190" t="s">
        <v>300</v>
      </c>
      <c r="F34" s="191" t="s">
        <v>357</v>
      </c>
      <c r="G34" s="186">
        <f t="shared" si="0"/>
        <v>0</v>
      </c>
      <c r="H34" s="180"/>
    </row>
    <row r="35" spans="1:8" ht="15.5">
      <c r="A35" s="592" t="s">
        <v>358</v>
      </c>
      <c r="B35" s="593"/>
      <c r="C35" s="594"/>
      <c r="D35" s="189">
        <v>0</v>
      </c>
      <c r="E35" s="190" t="s">
        <v>300</v>
      </c>
      <c r="F35" s="191" t="s">
        <v>359</v>
      </c>
      <c r="G35" s="186">
        <f t="shared" si="0"/>
        <v>0</v>
      </c>
      <c r="H35" s="180"/>
    </row>
    <row r="36" spans="1:8" ht="15.5">
      <c r="A36" s="592" t="s">
        <v>360</v>
      </c>
      <c r="B36" s="593"/>
      <c r="C36" s="594"/>
      <c r="D36" s="189">
        <v>70</v>
      </c>
      <c r="E36" s="190" t="s">
        <v>300</v>
      </c>
      <c r="F36" s="191" t="s">
        <v>361</v>
      </c>
      <c r="G36" s="186">
        <f t="shared" si="0"/>
        <v>315</v>
      </c>
      <c r="H36" s="180"/>
    </row>
    <row r="37" spans="1:8" ht="15.5">
      <c r="A37" s="595" t="s">
        <v>362</v>
      </c>
      <c r="B37" s="596"/>
      <c r="C37" s="597"/>
      <c r="D37" s="189">
        <v>0</v>
      </c>
      <c r="E37" s="190" t="s">
        <v>300</v>
      </c>
      <c r="F37" s="191" t="s">
        <v>363</v>
      </c>
      <c r="G37" s="186">
        <f t="shared" si="0"/>
        <v>0</v>
      </c>
      <c r="H37" s="180"/>
    </row>
    <row r="38" spans="1:8" ht="15.5">
      <c r="A38" s="595" t="s">
        <v>364</v>
      </c>
      <c r="B38" s="596"/>
      <c r="C38" s="597"/>
      <c r="D38" s="189">
        <v>5</v>
      </c>
      <c r="E38" s="190" t="s">
        <v>300</v>
      </c>
      <c r="F38" s="191" t="s">
        <v>365</v>
      </c>
      <c r="G38" s="186">
        <f t="shared" si="0"/>
        <v>474</v>
      </c>
      <c r="H38" s="180"/>
    </row>
    <row r="39" spans="1:8" ht="15.5">
      <c r="A39" s="592" t="s">
        <v>366</v>
      </c>
      <c r="B39" s="593"/>
      <c r="C39" s="594"/>
      <c r="D39" s="189">
        <v>32</v>
      </c>
      <c r="E39" s="190" t="s">
        <v>300</v>
      </c>
      <c r="F39" s="191" t="s">
        <v>367</v>
      </c>
      <c r="G39" s="186">
        <f t="shared" si="0"/>
        <v>102.4</v>
      </c>
      <c r="H39" s="180"/>
    </row>
    <row r="40" spans="1:8" ht="15.5">
      <c r="A40" s="592" t="s">
        <v>368</v>
      </c>
      <c r="B40" s="593"/>
      <c r="C40" s="594"/>
      <c r="D40" s="189">
        <v>0</v>
      </c>
      <c r="E40" s="190" t="s">
        <v>300</v>
      </c>
      <c r="F40" s="191" t="s">
        <v>369</v>
      </c>
      <c r="G40" s="186">
        <f t="shared" si="0"/>
        <v>0</v>
      </c>
      <c r="H40" s="180"/>
    </row>
    <row r="41" spans="1:8" ht="15.5">
      <c r="A41" s="592" t="s">
        <v>370</v>
      </c>
      <c r="B41" s="593"/>
      <c r="C41" s="594"/>
      <c r="D41" s="189">
        <v>0</v>
      </c>
      <c r="E41" s="190" t="s">
        <v>300</v>
      </c>
      <c r="F41" s="191" t="s">
        <v>325</v>
      </c>
      <c r="G41" s="186">
        <f t="shared" si="0"/>
        <v>0</v>
      </c>
      <c r="H41" s="180"/>
    </row>
    <row r="42" spans="1:8" ht="15.5">
      <c r="A42" s="579" t="s">
        <v>371</v>
      </c>
      <c r="B42" s="580"/>
      <c r="C42" s="581"/>
      <c r="D42" s="183">
        <v>40</v>
      </c>
      <c r="E42" s="184" t="s">
        <v>300</v>
      </c>
      <c r="F42" s="185" t="s">
        <v>372</v>
      </c>
      <c r="G42" s="186">
        <f t="shared" si="0"/>
        <v>852</v>
      </c>
      <c r="H42" s="180"/>
    </row>
    <row r="43" spans="1:8" ht="15.5">
      <c r="A43" s="579" t="s">
        <v>373</v>
      </c>
      <c r="B43" s="580"/>
      <c r="C43" s="581"/>
      <c r="D43" s="183">
        <v>0</v>
      </c>
      <c r="E43" s="184" t="s">
        <v>300</v>
      </c>
      <c r="F43" s="185" t="s">
        <v>374</v>
      </c>
      <c r="G43" s="186">
        <f t="shared" si="0"/>
        <v>0</v>
      </c>
      <c r="H43" s="180"/>
    </row>
    <row r="44" spans="1:8" ht="15.5">
      <c r="A44" s="579" t="s">
        <v>375</v>
      </c>
      <c r="B44" s="580"/>
      <c r="C44" s="581"/>
      <c r="D44" s="183">
        <v>0</v>
      </c>
      <c r="E44" s="184" t="s">
        <v>300</v>
      </c>
      <c r="F44" s="185" t="s">
        <v>376</v>
      </c>
      <c r="G44" s="186">
        <f t="shared" si="0"/>
        <v>0</v>
      </c>
      <c r="H44" s="180"/>
    </row>
    <row r="45" spans="1:8" ht="15.5">
      <c r="A45" s="579" t="s">
        <v>377</v>
      </c>
      <c r="B45" s="580"/>
      <c r="C45" s="581"/>
      <c r="D45" s="183">
        <v>40</v>
      </c>
      <c r="E45" s="184" t="s">
        <v>300</v>
      </c>
      <c r="F45" s="185" t="s">
        <v>378</v>
      </c>
      <c r="G45" s="186">
        <f t="shared" si="0"/>
        <v>826</v>
      </c>
      <c r="H45" s="180"/>
    </row>
    <row r="46" spans="1:8" ht="15.5">
      <c r="A46" s="579" t="s">
        <v>379</v>
      </c>
      <c r="B46" s="580"/>
      <c r="C46" s="581"/>
      <c r="D46" s="183">
        <v>60</v>
      </c>
      <c r="E46" s="184" t="s">
        <v>300</v>
      </c>
      <c r="F46" s="185">
        <v>89.9</v>
      </c>
      <c r="G46" s="186">
        <f t="shared" si="0"/>
        <v>5394</v>
      </c>
      <c r="H46" s="180"/>
    </row>
    <row r="47" spans="1:8" ht="15.5">
      <c r="A47" s="579" t="s">
        <v>380</v>
      </c>
      <c r="B47" s="580"/>
      <c r="C47" s="581"/>
      <c r="D47" s="183">
        <v>0</v>
      </c>
      <c r="E47" s="184" t="s">
        <v>300</v>
      </c>
      <c r="F47" s="185" t="s">
        <v>381</v>
      </c>
      <c r="G47" s="186">
        <f t="shared" si="0"/>
        <v>0</v>
      </c>
      <c r="H47" s="180"/>
    </row>
    <row r="48" spans="1:8" ht="62">
      <c r="A48" s="184" t="s">
        <v>382</v>
      </c>
      <c r="B48" s="187"/>
      <c r="C48" s="188"/>
      <c r="D48" s="183">
        <v>45</v>
      </c>
      <c r="E48" s="184" t="s">
        <v>300</v>
      </c>
      <c r="F48" s="185">
        <v>45</v>
      </c>
      <c r="G48" s="186">
        <f t="shared" si="0"/>
        <v>2025</v>
      </c>
      <c r="H48" s="180"/>
    </row>
    <row r="49" spans="1:8" ht="15.5">
      <c r="A49" s="579" t="s">
        <v>383</v>
      </c>
      <c r="B49" s="580"/>
      <c r="C49" s="581"/>
      <c r="D49" s="183">
        <v>0</v>
      </c>
      <c r="E49" s="184" t="s">
        <v>300</v>
      </c>
      <c r="F49" s="185" t="s">
        <v>384</v>
      </c>
      <c r="G49" s="186">
        <f t="shared" si="0"/>
        <v>0</v>
      </c>
      <c r="H49" s="180"/>
    </row>
    <row r="50" spans="1:8" ht="15.5">
      <c r="A50" s="579" t="s">
        <v>385</v>
      </c>
      <c r="B50" s="580"/>
      <c r="C50" s="581"/>
      <c r="D50" s="183">
        <v>32</v>
      </c>
      <c r="E50" s="184" t="s">
        <v>300</v>
      </c>
      <c r="F50" s="185" t="s">
        <v>386</v>
      </c>
      <c r="G50" s="186">
        <f t="shared" si="0"/>
        <v>201.6</v>
      </c>
      <c r="H50" s="180"/>
    </row>
    <row r="51" spans="1:8" ht="15.5">
      <c r="A51" s="579" t="s">
        <v>387</v>
      </c>
      <c r="B51" s="580"/>
      <c r="C51" s="581"/>
      <c r="D51" s="183">
        <v>12</v>
      </c>
      <c r="E51" s="184" t="s">
        <v>300</v>
      </c>
      <c r="F51" s="185" t="s">
        <v>388</v>
      </c>
      <c r="G51" s="186">
        <f t="shared" si="0"/>
        <v>126</v>
      </c>
      <c r="H51" s="180"/>
    </row>
    <row r="52" spans="1:8" ht="15.5">
      <c r="A52" s="579" t="s">
        <v>389</v>
      </c>
      <c r="B52" s="580"/>
      <c r="C52" s="581"/>
      <c r="D52" s="183">
        <v>15</v>
      </c>
      <c r="E52" s="184" t="s">
        <v>300</v>
      </c>
      <c r="F52" s="185" t="s">
        <v>390</v>
      </c>
      <c r="G52" s="186">
        <f t="shared" si="0"/>
        <v>196.2</v>
      </c>
      <c r="H52" s="180"/>
    </row>
    <row r="53" spans="1:8" ht="15.5">
      <c r="A53" s="579" t="s">
        <v>391</v>
      </c>
      <c r="B53" s="580"/>
      <c r="C53" s="581"/>
      <c r="D53" s="183">
        <v>5</v>
      </c>
      <c r="E53" s="184" t="s">
        <v>300</v>
      </c>
      <c r="F53" s="185" t="s">
        <v>392</v>
      </c>
      <c r="G53" s="186">
        <f t="shared" si="0"/>
        <v>28</v>
      </c>
      <c r="H53" s="180"/>
    </row>
    <row r="54" spans="1:8" ht="15.5">
      <c r="A54" s="579" t="s">
        <v>393</v>
      </c>
      <c r="B54" s="580"/>
      <c r="C54" s="581"/>
      <c r="D54" s="183">
        <v>25</v>
      </c>
      <c r="E54" s="184" t="s">
        <v>300</v>
      </c>
      <c r="F54" s="185" t="s">
        <v>394</v>
      </c>
      <c r="G54" s="186">
        <f t="shared" si="0"/>
        <v>256.25</v>
      </c>
      <c r="H54" s="180"/>
    </row>
    <row r="55" spans="1:8" ht="15.5">
      <c r="A55" s="579" t="s">
        <v>395</v>
      </c>
      <c r="B55" s="580"/>
      <c r="C55" s="581"/>
      <c r="D55" s="183">
        <v>86</v>
      </c>
      <c r="E55" s="184" t="s">
        <v>300</v>
      </c>
      <c r="F55" s="185" t="s">
        <v>396</v>
      </c>
      <c r="G55" s="186">
        <f t="shared" si="0"/>
        <v>301</v>
      </c>
      <c r="H55" s="180"/>
    </row>
    <row r="56" spans="1:8" ht="15.5">
      <c r="A56" s="579" t="s">
        <v>397</v>
      </c>
      <c r="B56" s="580"/>
      <c r="C56" s="581"/>
      <c r="D56" s="183">
        <v>57</v>
      </c>
      <c r="E56" s="184" t="s">
        <v>300</v>
      </c>
      <c r="F56" s="185" t="s">
        <v>398</v>
      </c>
      <c r="G56" s="186">
        <f t="shared" si="0"/>
        <v>1596</v>
      </c>
      <c r="H56" s="180"/>
    </row>
    <row r="57" spans="1:8" ht="15.5">
      <c r="A57" s="579" t="s">
        <v>399</v>
      </c>
      <c r="B57" s="580"/>
      <c r="C57" s="581"/>
      <c r="D57" s="183">
        <v>57</v>
      </c>
      <c r="E57" s="184" t="s">
        <v>300</v>
      </c>
      <c r="F57" s="185" t="s">
        <v>400</v>
      </c>
      <c r="G57" s="186">
        <f t="shared" si="0"/>
        <v>1077.3</v>
      </c>
      <c r="H57" s="180"/>
    </row>
    <row r="58" spans="1:8" ht="15.5">
      <c r="A58" s="579" t="s">
        <v>401</v>
      </c>
      <c r="B58" s="580"/>
      <c r="C58" s="581"/>
      <c r="D58" s="183">
        <v>37</v>
      </c>
      <c r="E58" s="184" t="s">
        <v>300</v>
      </c>
      <c r="F58" s="185" t="s">
        <v>402</v>
      </c>
      <c r="G58" s="186">
        <f t="shared" si="0"/>
        <v>820.66</v>
      </c>
      <c r="H58" s="180"/>
    </row>
    <row r="59" spans="1:8" ht="15.5">
      <c r="A59" s="579" t="s">
        <v>403</v>
      </c>
      <c r="B59" s="580"/>
      <c r="C59" s="581"/>
      <c r="D59" s="183">
        <v>20</v>
      </c>
      <c r="E59" s="184" t="s">
        <v>300</v>
      </c>
      <c r="F59" s="185" t="s">
        <v>404</v>
      </c>
      <c r="G59" s="186">
        <f t="shared" si="0"/>
        <v>35</v>
      </c>
      <c r="H59" s="180"/>
    </row>
    <row r="60" spans="1:8" ht="15.5">
      <c r="A60" s="579" t="s">
        <v>405</v>
      </c>
      <c r="B60" s="580"/>
      <c r="C60" s="581"/>
      <c r="D60" s="183">
        <v>185</v>
      </c>
      <c r="E60" s="184" t="s">
        <v>300</v>
      </c>
      <c r="F60" s="185" t="s">
        <v>406</v>
      </c>
      <c r="G60" s="186">
        <f t="shared" si="0"/>
        <v>740</v>
      </c>
      <c r="H60" s="180"/>
    </row>
    <row r="61" spans="1:8" ht="15.5">
      <c r="A61" s="592" t="s">
        <v>407</v>
      </c>
      <c r="B61" s="593"/>
      <c r="C61" s="594"/>
      <c r="D61" s="189">
        <v>51</v>
      </c>
      <c r="E61" s="190" t="s">
        <v>300</v>
      </c>
      <c r="F61" s="191" t="s">
        <v>408</v>
      </c>
      <c r="G61" s="186">
        <f t="shared" si="0"/>
        <v>1153.1099999999999</v>
      </c>
      <c r="H61" s="180"/>
    </row>
    <row r="62" spans="1:8" ht="15.5">
      <c r="A62" s="592" t="s">
        <v>409</v>
      </c>
      <c r="B62" s="593"/>
      <c r="C62" s="594"/>
      <c r="D62" s="189">
        <v>0</v>
      </c>
      <c r="E62" s="190" t="s">
        <v>300</v>
      </c>
      <c r="F62" s="191" t="s">
        <v>396</v>
      </c>
      <c r="G62" s="186">
        <f t="shared" si="0"/>
        <v>0</v>
      </c>
      <c r="H62" s="180"/>
    </row>
    <row r="63" spans="1:8" ht="15.5">
      <c r="A63" s="592" t="s">
        <v>410</v>
      </c>
      <c r="B63" s="593"/>
      <c r="C63" s="594"/>
      <c r="D63" s="189">
        <v>32</v>
      </c>
      <c r="E63" s="190" t="s">
        <v>300</v>
      </c>
      <c r="F63" s="191" t="s">
        <v>411</v>
      </c>
      <c r="G63" s="186">
        <f t="shared" si="0"/>
        <v>105.28</v>
      </c>
      <c r="H63" s="180"/>
    </row>
    <row r="64" spans="1:8" ht="15.5">
      <c r="A64" s="592" t="s">
        <v>412</v>
      </c>
      <c r="B64" s="593"/>
      <c r="C64" s="594"/>
      <c r="D64" s="189">
        <v>32</v>
      </c>
      <c r="E64" s="598">
        <v>120</v>
      </c>
      <c r="F64" s="599"/>
      <c r="G64" s="186">
        <f t="shared" si="0"/>
        <v>0</v>
      </c>
      <c r="H64" s="180"/>
    </row>
    <row r="65" spans="1:8">
      <c r="A65" s="180"/>
      <c r="B65" s="180"/>
      <c r="C65" s="180"/>
      <c r="D65" s="180"/>
      <c r="E65" s="180" t="s">
        <v>119</v>
      </c>
      <c r="F65" s="180"/>
      <c r="G65" s="192">
        <f>SUM(G4:G64)</f>
        <v>32777.490000000005</v>
      </c>
      <c r="H65" s="180"/>
    </row>
    <row r="66" spans="1:8">
      <c r="A66" s="180"/>
      <c r="B66" s="180"/>
      <c r="C66" s="180"/>
      <c r="D66" s="180"/>
      <c r="E66" s="180"/>
      <c r="F66" s="180"/>
      <c r="G66" s="192"/>
      <c r="H66" s="180"/>
    </row>
    <row r="67" spans="1:8">
      <c r="A67" s="180"/>
      <c r="B67" s="180"/>
      <c r="C67" s="180"/>
      <c r="D67" s="180"/>
      <c r="E67" s="180"/>
      <c r="F67" s="180"/>
      <c r="G67" s="192"/>
      <c r="H67" s="180"/>
    </row>
    <row r="68" spans="1:8">
      <c r="A68" s="180"/>
      <c r="B68" s="180"/>
      <c r="C68" s="180"/>
      <c r="D68" s="180"/>
      <c r="E68" s="180"/>
      <c r="F68" s="180"/>
      <c r="G68" s="192"/>
      <c r="H68" s="180"/>
    </row>
    <row r="69" spans="1:8">
      <c r="A69" s="180"/>
      <c r="B69" s="180"/>
      <c r="C69" s="180"/>
      <c r="D69" s="180"/>
      <c r="E69" s="180"/>
      <c r="F69" s="180"/>
      <c r="G69" s="192"/>
      <c r="H69" s="180"/>
    </row>
    <row r="70" spans="1:8">
      <c r="A70" s="180"/>
      <c r="B70" s="180"/>
      <c r="C70" s="180"/>
      <c r="D70" s="180"/>
      <c r="E70" s="180"/>
      <c r="F70" s="180"/>
      <c r="G70" s="192"/>
      <c r="H70" s="180"/>
    </row>
    <row r="71" spans="1:8">
      <c r="A71" s="600"/>
      <c r="B71" s="600"/>
      <c r="C71" s="600"/>
      <c r="D71" s="600"/>
      <c r="E71" s="600"/>
      <c r="F71" s="600"/>
      <c r="G71" s="600"/>
      <c r="H71" s="600"/>
    </row>
    <row r="72" spans="1:8">
      <c r="A72" s="180"/>
      <c r="B72" s="180"/>
      <c r="C72" s="180"/>
      <c r="D72" s="180"/>
      <c r="E72" s="180"/>
      <c r="F72" s="180"/>
      <c r="G72" s="192"/>
      <c r="H72" s="180"/>
    </row>
    <row r="73" spans="1:8">
      <c r="A73" s="180"/>
      <c r="B73" s="180"/>
      <c r="C73" s="180"/>
      <c r="D73" s="180"/>
      <c r="E73" s="180"/>
      <c r="F73" s="180"/>
      <c r="G73" s="192"/>
      <c r="H73" s="180"/>
    </row>
    <row r="74" spans="1:8">
      <c r="A74" s="180"/>
      <c r="B74" s="180"/>
      <c r="C74" s="180"/>
      <c r="D74" s="180"/>
      <c r="E74" s="180"/>
      <c r="F74" s="180"/>
      <c r="G74" s="192"/>
      <c r="H74" s="180"/>
    </row>
    <row r="75" spans="1:8">
      <c r="A75" s="180"/>
      <c r="B75" s="180"/>
      <c r="C75" s="180"/>
      <c r="D75" s="180"/>
      <c r="E75" s="180"/>
      <c r="F75" s="180"/>
      <c r="G75" s="192"/>
      <c r="H75" s="180"/>
    </row>
    <row r="76" spans="1:8">
      <c r="A76" s="180"/>
      <c r="B76" s="180"/>
      <c r="C76" s="180"/>
      <c r="D76" s="180"/>
      <c r="E76" s="180"/>
      <c r="F76" s="180"/>
      <c r="G76" s="192"/>
      <c r="H76" s="180"/>
    </row>
    <row r="77" spans="1:8">
      <c r="A77" s="180"/>
      <c r="B77" s="180"/>
      <c r="C77" s="180"/>
      <c r="D77" s="180"/>
      <c r="E77" s="180"/>
      <c r="F77" s="180"/>
      <c r="G77" s="192"/>
      <c r="H77" s="180"/>
    </row>
    <row r="78" spans="1:8">
      <c r="A78" s="180"/>
      <c r="B78" s="180"/>
      <c r="C78" s="180"/>
      <c r="D78" s="180"/>
      <c r="E78" s="180"/>
      <c r="F78" s="180"/>
      <c r="G78" s="192"/>
      <c r="H78" s="180"/>
    </row>
    <row r="79" spans="1:8">
      <c r="A79" s="180"/>
      <c r="B79" s="180"/>
      <c r="C79" s="180"/>
      <c r="D79" s="180"/>
      <c r="E79" s="180"/>
      <c r="F79" s="180"/>
      <c r="G79" s="192"/>
      <c r="H79" s="180"/>
    </row>
  </sheetData>
  <mergeCells count="64">
    <mergeCell ref="A63:C63"/>
    <mergeCell ref="A64:C64"/>
    <mergeCell ref="E64:F64"/>
    <mergeCell ref="A71:H71"/>
    <mergeCell ref="A57:C57"/>
    <mergeCell ref="A58:C58"/>
    <mergeCell ref="A59:C59"/>
    <mergeCell ref="A60:C60"/>
    <mergeCell ref="A61:C61"/>
    <mergeCell ref="A62:C62"/>
    <mergeCell ref="A56:C56"/>
    <mergeCell ref="A44:C44"/>
    <mergeCell ref="A45:C45"/>
    <mergeCell ref="A46:C46"/>
    <mergeCell ref="A47:C47"/>
    <mergeCell ref="A49:C49"/>
    <mergeCell ref="A50:C50"/>
    <mergeCell ref="A51:C51"/>
    <mergeCell ref="A52:C52"/>
    <mergeCell ref="A53:C53"/>
    <mergeCell ref="A54:C54"/>
    <mergeCell ref="A55:C55"/>
    <mergeCell ref="A43:C43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31:C31"/>
    <mergeCell ref="A19:C19"/>
    <mergeCell ref="A20:C20"/>
    <mergeCell ref="A21:C21"/>
    <mergeCell ref="A22:C22"/>
    <mergeCell ref="A23:C23"/>
    <mergeCell ref="A24:C24"/>
    <mergeCell ref="A26:C26"/>
    <mergeCell ref="A27:C27"/>
    <mergeCell ref="A28:C28"/>
    <mergeCell ref="A29:C29"/>
    <mergeCell ref="A30:C30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6:C6"/>
    <mergeCell ref="A1:H1"/>
    <mergeCell ref="A2:G2"/>
    <mergeCell ref="A3:C3"/>
    <mergeCell ref="E3:F3"/>
    <mergeCell ref="A4:C4"/>
  </mergeCells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opLeftCell="A25" workbookViewId="0">
      <selection activeCell="F48" sqref="F48"/>
    </sheetView>
  </sheetViews>
  <sheetFormatPr defaultRowHeight="14.5"/>
  <cols>
    <col min="2" max="2" width="32.54296875" bestFit="1" customWidth="1"/>
    <col min="5" max="5" width="15" customWidth="1"/>
  </cols>
  <sheetData>
    <row r="1" spans="1:5" ht="21">
      <c r="A1" s="601" t="s">
        <v>266</v>
      </c>
      <c r="B1" s="601"/>
      <c r="C1" s="601"/>
      <c r="D1" s="601"/>
      <c r="E1" s="601"/>
    </row>
    <row r="2" spans="1:5" ht="21">
      <c r="A2" s="194"/>
      <c r="B2" s="195"/>
      <c r="C2" s="196"/>
      <c r="D2" s="195"/>
      <c r="E2" s="195"/>
    </row>
    <row r="3" spans="1:5">
      <c r="A3" s="194"/>
      <c r="B3" s="197"/>
      <c r="C3" s="194"/>
      <c r="D3" s="198"/>
      <c r="E3" s="198"/>
    </row>
    <row r="4" spans="1:5">
      <c r="A4" s="199" t="s">
        <v>267</v>
      </c>
      <c r="B4" s="174" t="s">
        <v>268</v>
      </c>
      <c r="C4" s="175" t="s">
        <v>269</v>
      </c>
      <c r="D4" s="174" t="s">
        <v>270</v>
      </c>
      <c r="E4" s="174" t="s">
        <v>271</v>
      </c>
    </row>
    <row r="5" spans="1:5">
      <c r="A5" s="199">
        <v>1</v>
      </c>
      <c r="B5" s="88" t="s">
        <v>413</v>
      </c>
      <c r="C5" s="88">
        <v>4</v>
      </c>
      <c r="D5" s="200">
        <v>19.899999999999999</v>
      </c>
      <c r="E5" s="200">
        <f>C5*D5</f>
        <v>79.599999999999994</v>
      </c>
    </row>
    <row r="6" spans="1:5">
      <c r="A6" s="199">
        <v>2</v>
      </c>
      <c r="B6" s="88" t="s">
        <v>414</v>
      </c>
      <c r="C6" s="88">
        <v>8</v>
      </c>
      <c r="D6" s="200">
        <v>24.5</v>
      </c>
      <c r="E6" s="200">
        <f t="shared" ref="E6:E34" si="0">C6*D6</f>
        <v>196</v>
      </c>
    </row>
    <row r="7" spans="1:5">
      <c r="A7" s="199">
        <v>3</v>
      </c>
      <c r="B7" s="88" t="s">
        <v>415</v>
      </c>
      <c r="C7" s="88"/>
      <c r="D7" s="200"/>
      <c r="E7" s="200">
        <f t="shared" si="0"/>
        <v>0</v>
      </c>
    </row>
    <row r="8" spans="1:5">
      <c r="A8" s="199">
        <v>4</v>
      </c>
      <c r="B8" s="88" t="s">
        <v>416</v>
      </c>
      <c r="C8" s="88">
        <v>2</v>
      </c>
      <c r="D8" s="200">
        <v>29</v>
      </c>
      <c r="E8" s="200">
        <f t="shared" si="0"/>
        <v>58</v>
      </c>
    </row>
    <row r="9" spans="1:5">
      <c r="A9" s="199">
        <v>5</v>
      </c>
      <c r="B9" s="88" t="s">
        <v>417</v>
      </c>
      <c r="C9" s="88"/>
      <c r="D9" s="88"/>
      <c r="E9" s="200">
        <f t="shared" si="0"/>
        <v>0</v>
      </c>
    </row>
    <row r="10" spans="1:5">
      <c r="A10" s="199">
        <v>6</v>
      </c>
      <c r="B10" s="88" t="s">
        <v>418</v>
      </c>
      <c r="C10" s="88">
        <v>2</v>
      </c>
      <c r="D10" s="200">
        <v>29</v>
      </c>
      <c r="E10" s="200">
        <f t="shared" si="0"/>
        <v>58</v>
      </c>
    </row>
    <row r="11" spans="1:5">
      <c r="A11" s="199">
        <v>7</v>
      </c>
      <c r="B11" s="88" t="s">
        <v>419</v>
      </c>
      <c r="C11" s="88"/>
      <c r="D11" s="88"/>
      <c r="E11" s="200">
        <f t="shared" si="0"/>
        <v>0</v>
      </c>
    </row>
    <row r="12" spans="1:5">
      <c r="A12" s="199">
        <v>8</v>
      </c>
      <c r="B12" s="88" t="s">
        <v>418</v>
      </c>
      <c r="C12" s="88">
        <v>2</v>
      </c>
      <c r="D12" s="200">
        <v>30</v>
      </c>
      <c r="E12" s="200">
        <f t="shared" si="0"/>
        <v>60</v>
      </c>
    </row>
    <row r="13" spans="1:5">
      <c r="A13" s="199">
        <v>9</v>
      </c>
      <c r="B13" s="88" t="s">
        <v>420</v>
      </c>
      <c r="C13" s="88"/>
      <c r="D13" s="88"/>
      <c r="E13" s="200">
        <f t="shared" si="0"/>
        <v>0</v>
      </c>
    </row>
    <row r="14" spans="1:5">
      <c r="A14" s="199">
        <v>10</v>
      </c>
      <c r="B14" s="88" t="s">
        <v>421</v>
      </c>
      <c r="C14" s="88">
        <v>1</v>
      </c>
      <c r="D14" s="200">
        <v>80</v>
      </c>
      <c r="E14" s="200">
        <f t="shared" si="0"/>
        <v>80</v>
      </c>
    </row>
    <row r="15" spans="1:5">
      <c r="A15" s="199">
        <v>11</v>
      </c>
      <c r="B15" s="88" t="s">
        <v>422</v>
      </c>
      <c r="C15" s="88"/>
      <c r="D15" s="88"/>
      <c r="E15" s="200">
        <f t="shared" si="0"/>
        <v>0</v>
      </c>
    </row>
    <row r="16" spans="1:5">
      <c r="A16" s="199">
        <v>12</v>
      </c>
      <c r="B16" s="88" t="s">
        <v>423</v>
      </c>
      <c r="C16" s="88">
        <v>2</v>
      </c>
      <c r="D16" s="200">
        <v>45</v>
      </c>
      <c r="E16" s="200">
        <f t="shared" si="0"/>
        <v>90</v>
      </c>
    </row>
    <row r="17" spans="1:5">
      <c r="A17" s="199">
        <v>13</v>
      </c>
      <c r="B17" s="88" t="s">
        <v>424</v>
      </c>
      <c r="C17" s="88"/>
      <c r="D17" s="88"/>
      <c r="E17" s="200">
        <f t="shared" si="0"/>
        <v>0</v>
      </c>
    </row>
    <row r="18" spans="1:5">
      <c r="A18" s="199">
        <v>14</v>
      </c>
      <c r="B18" s="88" t="s">
        <v>425</v>
      </c>
      <c r="C18" s="88">
        <v>4</v>
      </c>
      <c r="D18" s="200">
        <v>52</v>
      </c>
      <c r="E18" s="200">
        <f t="shared" si="0"/>
        <v>208</v>
      </c>
    </row>
    <row r="19" spans="1:5">
      <c r="A19" s="199">
        <v>15</v>
      </c>
      <c r="B19" s="88" t="s">
        <v>422</v>
      </c>
      <c r="C19" s="88"/>
      <c r="D19" s="88"/>
      <c r="E19" s="200">
        <f t="shared" si="0"/>
        <v>0</v>
      </c>
    </row>
    <row r="20" spans="1:5">
      <c r="A20" s="199">
        <v>16</v>
      </c>
      <c r="B20" s="88" t="s">
        <v>426</v>
      </c>
      <c r="C20" s="88">
        <v>2</v>
      </c>
      <c r="D20" s="200">
        <v>45</v>
      </c>
      <c r="E20" s="200">
        <f t="shared" si="0"/>
        <v>90</v>
      </c>
    </row>
    <row r="21" spans="1:5">
      <c r="A21" s="199">
        <v>17</v>
      </c>
      <c r="B21" s="88" t="s">
        <v>427</v>
      </c>
      <c r="C21" s="88"/>
      <c r="D21" s="88"/>
      <c r="E21" s="200">
        <f t="shared" si="0"/>
        <v>0</v>
      </c>
    </row>
    <row r="22" spans="1:5">
      <c r="A22" s="199">
        <v>18</v>
      </c>
      <c r="B22" s="88" t="s">
        <v>428</v>
      </c>
      <c r="C22" s="88">
        <v>2</v>
      </c>
      <c r="D22" s="200">
        <v>29</v>
      </c>
      <c r="E22" s="200">
        <f t="shared" si="0"/>
        <v>58</v>
      </c>
    </row>
    <row r="23" spans="1:5">
      <c r="A23" s="199">
        <v>19</v>
      </c>
      <c r="B23" s="88" t="s">
        <v>429</v>
      </c>
      <c r="C23" s="88">
        <v>3</v>
      </c>
      <c r="D23" s="200">
        <v>37.479999999999997</v>
      </c>
      <c r="E23" s="200">
        <f t="shared" si="0"/>
        <v>112.44</v>
      </c>
    </row>
    <row r="24" spans="1:5">
      <c r="A24" s="199">
        <v>20</v>
      </c>
      <c r="B24" s="88" t="s">
        <v>430</v>
      </c>
      <c r="C24" s="88">
        <v>4</v>
      </c>
      <c r="D24" s="200">
        <v>32.9</v>
      </c>
      <c r="E24" s="200">
        <f t="shared" si="0"/>
        <v>131.6</v>
      </c>
    </row>
    <row r="25" spans="1:5">
      <c r="A25" s="199">
        <v>21</v>
      </c>
      <c r="B25" s="88" t="s">
        <v>431</v>
      </c>
      <c r="C25" s="88">
        <v>4</v>
      </c>
      <c r="D25" s="200">
        <v>42.08</v>
      </c>
      <c r="E25" s="200">
        <f t="shared" si="0"/>
        <v>168.32</v>
      </c>
    </row>
    <row r="26" spans="1:5">
      <c r="A26" s="199">
        <v>22</v>
      </c>
      <c r="B26" s="88" t="s">
        <v>432</v>
      </c>
      <c r="C26" s="88">
        <v>4</v>
      </c>
      <c r="D26" s="200">
        <v>16.899999999999999</v>
      </c>
      <c r="E26" s="200">
        <f t="shared" si="0"/>
        <v>67.599999999999994</v>
      </c>
    </row>
    <row r="27" spans="1:5">
      <c r="A27" s="199">
        <v>23</v>
      </c>
      <c r="B27" s="88" t="s">
        <v>433</v>
      </c>
      <c r="C27" s="88">
        <v>4</v>
      </c>
      <c r="D27" s="200">
        <v>16.95</v>
      </c>
      <c r="E27" s="200">
        <f t="shared" si="0"/>
        <v>67.8</v>
      </c>
    </row>
    <row r="28" spans="1:5">
      <c r="A28" s="199">
        <v>24</v>
      </c>
      <c r="B28" s="88" t="s">
        <v>434</v>
      </c>
      <c r="C28" s="88">
        <v>2</v>
      </c>
      <c r="D28" s="200">
        <v>332.7</v>
      </c>
      <c r="E28" s="200">
        <f t="shared" si="0"/>
        <v>665.4</v>
      </c>
    </row>
    <row r="29" spans="1:5">
      <c r="A29" s="199">
        <v>25</v>
      </c>
      <c r="B29" s="88" t="s">
        <v>435</v>
      </c>
      <c r="C29" s="88">
        <v>4</v>
      </c>
      <c r="D29" s="200">
        <v>84.9</v>
      </c>
      <c r="E29" s="200">
        <f t="shared" si="0"/>
        <v>339.6</v>
      </c>
    </row>
    <row r="30" spans="1:5">
      <c r="A30" s="199">
        <v>26</v>
      </c>
      <c r="B30" s="88" t="s">
        <v>436</v>
      </c>
      <c r="C30" s="88">
        <v>4</v>
      </c>
      <c r="D30" s="200">
        <v>17.899999999999999</v>
      </c>
      <c r="E30" s="200">
        <f t="shared" si="0"/>
        <v>71.599999999999994</v>
      </c>
    </row>
    <row r="31" spans="1:5">
      <c r="A31" s="199">
        <v>27</v>
      </c>
      <c r="B31" s="88" t="s">
        <v>437</v>
      </c>
      <c r="C31" s="88">
        <v>1</v>
      </c>
      <c r="D31" s="200">
        <v>6.9</v>
      </c>
      <c r="E31" s="200">
        <f t="shared" si="0"/>
        <v>6.9</v>
      </c>
    </row>
    <row r="32" spans="1:5">
      <c r="A32" s="199">
        <v>28</v>
      </c>
      <c r="B32" s="88" t="s">
        <v>438</v>
      </c>
      <c r="C32" s="88">
        <v>4</v>
      </c>
      <c r="D32" s="200">
        <v>26.9</v>
      </c>
      <c r="E32" s="200">
        <f t="shared" si="0"/>
        <v>107.6</v>
      </c>
    </row>
    <row r="33" spans="1:5">
      <c r="A33" s="199">
        <v>29</v>
      </c>
      <c r="B33" s="88" t="s">
        <v>439</v>
      </c>
      <c r="C33" s="88">
        <v>1</v>
      </c>
      <c r="D33" s="200">
        <v>44.9</v>
      </c>
      <c r="E33" s="200">
        <f t="shared" si="0"/>
        <v>44.9</v>
      </c>
    </row>
    <row r="34" spans="1:5">
      <c r="A34" s="199">
        <v>30</v>
      </c>
      <c r="B34" s="88" t="s">
        <v>440</v>
      </c>
      <c r="C34" s="88">
        <v>1</v>
      </c>
      <c r="D34" s="200">
        <v>42.9</v>
      </c>
      <c r="E34" s="200">
        <f t="shared" si="0"/>
        <v>42.9</v>
      </c>
    </row>
    <row r="35" spans="1:5">
      <c r="A35" s="199">
        <v>31</v>
      </c>
      <c r="B35" s="88"/>
      <c r="C35" s="88"/>
      <c r="D35" s="88"/>
      <c r="E35" s="88"/>
    </row>
    <row r="36" spans="1:5">
      <c r="A36" s="199">
        <v>32</v>
      </c>
      <c r="B36" s="88"/>
      <c r="C36" s="88"/>
      <c r="D36" s="88"/>
      <c r="E36" s="88"/>
    </row>
    <row r="37" spans="1:5">
      <c r="A37" s="199">
        <v>33</v>
      </c>
      <c r="B37" s="88"/>
      <c r="C37" s="88"/>
      <c r="D37" s="88"/>
      <c r="E37" s="88"/>
    </row>
    <row r="38" spans="1:5">
      <c r="A38" s="199">
        <v>34</v>
      </c>
      <c r="B38" s="88"/>
      <c r="C38" s="88"/>
      <c r="D38" s="88"/>
      <c r="E38" s="88"/>
    </row>
    <row r="39" spans="1:5">
      <c r="A39" s="88"/>
      <c r="B39" s="88"/>
      <c r="C39" s="88"/>
      <c r="D39" s="88"/>
      <c r="E39" s="88"/>
    </row>
    <row r="40" spans="1:5">
      <c r="A40" s="88"/>
      <c r="B40" s="88"/>
      <c r="C40" s="88"/>
      <c r="D40" s="88"/>
      <c r="E40" s="88"/>
    </row>
    <row r="41" spans="1:5">
      <c r="A41" s="88"/>
      <c r="B41" s="88"/>
      <c r="C41" s="88"/>
      <c r="D41" s="88" t="s">
        <v>119</v>
      </c>
      <c r="E41" s="200">
        <f>SUM(E5:E40)</f>
        <v>2804.2599999999998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F17" sqref="F17"/>
    </sheetView>
  </sheetViews>
  <sheetFormatPr defaultRowHeight="14.5"/>
  <cols>
    <col min="3" max="3" width="28.453125" customWidth="1"/>
    <col min="4" max="4" width="11.453125" customWidth="1"/>
    <col min="5" max="5" width="12.1796875" customWidth="1"/>
    <col min="6" max="6" width="16.1796875" customWidth="1"/>
  </cols>
  <sheetData>
    <row r="1" spans="1:6" ht="21">
      <c r="A1" s="578" t="s">
        <v>266</v>
      </c>
      <c r="B1" s="578"/>
      <c r="C1" s="578"/>
      <c r="D1" s="578"/>
      <c r="E1" s="578"/>
      <c r="F1" s="578"/>
    </row>
    <row r="2" spans="1:6" ht="21">
      <c r="A2" s="168"/>
      <c r="B2" s="168"/>
      <c r="C2" s="169"/>
      <c r="D2" s="170"/>
      <c r="E2" s="169"/>
      <c r="F2" s="169"/>
    </row>
    <row r="3" spans="1:6">
      <c r="A3" s="168"/>
      <c r="B3" s="168"/>
      <c r="C3" s="171"/>
      <c r="D3" s="168"/>
      <c r="E3" s="172"/>
      <c r="F3" s="172"/>
    </row>
    <row r="4" spans="1:6">
      <c r="A4" s="173"/>
      <c r="B4" s="174" t="s">
        <v>267</v>
      </c>
      <c r="C4" s="174" t="s">
        <v>268</v>
      </c>
      <c r="D4" s="175" t="s">
        <v>269</v>
      </c>
      <c r="E4" s="174" t="s">
        <v>270</v>
      </c>
      <c r="F4" s="174" t="s">
        <v>271</v>
      </c>
    </row>
    <row r="5" spans="1:6">
      <c r="A5" s="173">
        <v>1</v>
      </c>
      <c r="B5" s="176">
        <v>1</v>
      </c>
      <c r="C5" s="176" t="s">
        <v>441</v>
      </c>
      <c r="D5" s="177">
        <v>150</v>
      </c>
      <c r="E5" s="178">
        <v>49.5</v>
      </c>
      <c r="F5" s="178">
        <v>7425</v>
      </c>
    </row>
    <row r="6" spans="1:6">
      <c r="A6" s="173">
        <v>2</v>
      </c>
      <c r="B6" s="176">
        <v>2</v>
      </c>
      <c r="C6" s="176" t="s">
        <v>442</v>
      </c>
      <c r="D6" s="177">
        <v>150</v>
      </c>
      <c r="E6" s="178">
        <v>52</v>
      </c>
      <c r="F6" s="178">
        <v>7800</v>
      </c>
    </row>
    <row r="7" spans="1:6" ht="28">
      <c r="A7" s="173">
        <v>3</v>
      </c>
      <c r="B7" s="176">
        <v>3</v>
      </c>
      <c r="C7" s="176" t="s">
        <v>443</v>
      </c>
      <c r="D7" s="177">
        <v>120</v>
      </c>
      <c r="E7" s="178">
        <v>88.9</v>
      </c>
      <c r="F7" s="178">
        <v>10668</v>
      </c>
    </row>
    <row r="8" spans="1:6">
      <c r="A8" s="173">
        <v>4</v>
      </c>
      <c r="B8" s="176">
        <v>4</v>
      </c>
      <c r="C8" s="176" t="s">
        <v>444</v>
      </c>
      <c r="D8" s="177">
        <v>91</v>
      </c>
      <c r="E8" s="178">
        <v>98.9</v>
      </c>
      <c r="F8" s="178">
        <v>8999.9</v>
      </c>
    </row>
    <row r="9" spans="1:6" ht="28">
      <c r="A9" s="173">
        <v>5</v>
      </c>
      <c r="B9" s="176">
        <v>5</v>
      </c>
      <c r="C9" s="176" t="s">
        <v>445</v>
      </c>
      <c r="D9" s="177">
        <v>95</v>
      </c>
      <c r="E9" s="178">
        <v>29.96</v>
      </c>
      <c r="F9" s="178">
        <v>2846.2</v>
      </c>
    </row>
    <row r="10" spans="1:6" ht="28">
      <c r="A10" s="173">
        <v>6</v>
      </c>
      <c r="B10" s="176">
        <v>5</v>
      </c>
      <c r="C10" s="176" t="s">
        <v>446</v>
      </c>
      <c r="D10" s="177">
        <v>95</v>
      </c>
      <c r="E10" s="178">
        <v>32.5</v>
      </c>
      <c r="F10" s="178">
        <v>3087.5</v>
      </c>
    </row>
    <row r="11" spans="1:6" ht="28">
      <c r="A11" s="173">
        <v>7</v>
      </c>
      <c r="B11" s="176">
        <v>6</v>
      </c>
      <c r="C11" s="176" t="s">
        <v>447</v>
      </c>
      <c r="D11" s="177" t="s">
        <v>448</v>
      </c>
      <c r="E11" s="178">
        <v>34.9</v>
      </c>
      <c r="F11" s="178">
        <v>1396</v>
      </c>
    </row>
    <row r="12" spans="1:6" ht="28">
      <c r="A12" s="173">
        <v>8</v>
      </c>
      <c r="B12" s="176">
        <v>7</v>
      </c>
      <c r="C12" s="176" t="s">
        <v>449</v>
      </c>
      <c r="D12" s="177">
        <v>150</v>
      </c>
      <c r="E12" s="178">
        <v>29</v>
      </c>
      <c r="F12" s="178">
        <v>4350</v>
      </c>
    </row>
    <row r="13" spans="1:6">
      <c r="A13" s="173">
        <v>9</v>
      </c>
      <c r="B13" s="176">
        <v>8</v>
      </c>
      <c r="C13" s="176" t="s">
        <v>450</v>
      </c>
      <c r="D13" s="177">
        <v>140</v>
      </c>
      <c r="E13" s="178">
        <v>27.3</v>
      </c>
      <c r="F13" s="178" t="s">
        <v>451</v>
      </c>
    </row>
    <row r="14" spans="1:6">
      <c r="A14" s="173">
        <v>10</v>
      </c>
      <c r="B14" s="176">
        <v>9</v>
      </c>
      <c r="C14" s="176" t="s">
        <v>452</v>
      </c>
      <c r="D14" s="177">
        <v>1280</v>
      </c>
      <c r="E14" s="178">
        <v>8.5</v>
      </c>
      <c r="F14" s="178">
        <v>10880</v>
      </c>
    </row>
    <row r="15" spans="1:6">
      <c r="A15" s="173">
        <v>11</v>
      </c>
      <c r="B15" s="176">
        <v>10</v>
      </c>
      <c r="C15" s="176" t="s">
        <v>453</v>
      </c>
      <c r="D15" s="177">
        <v>45</v>
      </c>
      <c r="E15" s="178">
        <v>45</v>
      </c>
      <c r="F15" s="178" t="s">
        <v>454</v>
      </c>
    </row>
    <row r="16" spans="1:6">
      <c r="A16" s="173"/>
      <c r="B16" s="176"/>
      <c r="C16" s="176"/>
      <c r="D16" s="177"/>
      <c r="E16" s="178"/>
      <c r="F16" s="178"/>
    </row>
    <row r="17" spans="1:6">
      <c r="A17" s="173">
        <v>33</v>
      </c>
      <c r="B17" s="176">
        <v>32</v>
      </c>
      <c r="C17" s="176"/>
      <c r="D17" s="177"/>
      <c r="E17" s="178" t="s">
        <v>292</v>
      </c>
      <c r="F17" s="178">
        <v>63300.6</v>
      </c>
    </row>
  </sheetData>
  <mergeCells count="1">
    <mergeCell ref="A1:F1"/>
  </mergeCells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G17" sqref="G17"/>
    </sheetView>
  </sheetViews>
  <sheetFormatPr defaultRowHeight="14.5"/>
  <cols>
    <col min="3" max="3" width="26" customWidth="1"/>
    <col min="7" max="7" width="12.7265625" bestFit="1" customWidth="1"/>
  </cols>
  <sheetData>
    <row r="1" spans="1:7" ht="21">
      <c r="A1" s="578" t="s">
        <v>266</v>
      </c>
      <c r="B1" s="578"/>
      <c r="C1" s="578"/>
      <c r="D1" s="578"/>
      <c r="E1" s="578"/>
      <c r="F1" s="578"/>
      <c r="G1" s="578"/>
    </row>
    <row r="2" spans="1:7" ht="21">
      <c r="A2" s="168"/>
      <c r="B2" s="168"/>
      <c r="C2" s="169"/>
      <c r="D2" s="170"/>
      <c r="E2" s="170"/>
      <c r="F2" s="169"/>
      <c r="G2" s="169"/>
    </row>
    <row r="3" spans="1:7">
      <c r="A3" s="168"/>
      <c r="B3" s="168"/>
      <c r="C3" s="171"/>
      <c r="D3" s="168"/>
      <c r="E3" s="168"/>
      <c r="F3" s="172"/>
      <c r="G3" s="172"/>
    </row>
    <row r="4" spans="1:7" ht="39">
      <c r="A4" s="173"/>
      <c r="B4" s="174" t="s">
        <v>267</v>
      </c>
      <c r="C4" s="174" t="s">
        <v>268</v>
      </c>
      <c r="D4" s="175" t="s">
        <v>269</v>
      </c>
      <c r="E4" s="175" t="s">
        <v>455</v>
      </c>
      <c r="F4" s="174" t="s">
        <v>270</v>
      </c>
      <c r="G4" s="174" t="s">
        <v>271</v>
      </c>
    </row>
    <row r="5" spans="1:7">
      <c r="A5" s="173">
        <v>1</v>
      </c>
      <c r="B5" s="176">
        <v>1</v>
      </c>
      <c r="C5" s="176" t="s">
        <v>456</v>
      </c>
      <c r="D5" s="177" t="s">
        <v>457</v>
      </c>
      <c r="E5" s="177">
        <v>284</v>
      </c>
      <c r="F5" s="178">
        <v>49</v>
      </c>
      <c r="G5" s="178">
        <v>13916</v>
      </c>
    </row>
    <row r="6" spans="1:7">
      <c r="A6" s="173">
        <v>2</v>
      </c>
      <c r="B6" s="176">
        <v>2</v>
      </c>
      <c r="C6" s="176" t="s">
        <v>458</v>
      </c>
      <c r="D6" s="177">
        <v>3</v>
      </c>
      <c r="E6" s="177">
        <v>213</v>
      </c>
      <c r="F6" s="178">
        <v>25</v>
      </c>
      <c r="G6" s="178">
        <v>5325</v>
      </c>
    </row>
    <row r="7" spans="1:7">
      <c r="A7" s="173">
        <v>3</v>
      </c>
      <c r="B7" s="176">
        <v>3</v>
      </c>
      <c r="C7" s="176" t="s">
        <v>459</v>
      </c>
      <c r="D7" s="177">
        <v>1</v>
      </c>
      <c r="E7" s="177">
        <v>71</v>
      </c>
      <c r="F7" s="178">
        <v>27</v>
      </c>
      <c r="G7" s="178">
        <v>1917</v>
      </c>
    </row>
    <row r="8" spans="1:7">
      <c r="A8" s="173">
        <v>4</v>
      </c>
      <c r="B8" s="176">
        <v>4</v>
      </c>
      <c r="C8" s="176" t="s">
        <v>460</v>
      </c>
      <c r="D8" s="177">
        <v>4</v>
      </c>
      <c r="E8" s="177">
        <v>568</v>
      </c>
      <c r="F8" s="178">
        <v>39</v>
      </c>
      <c r="G8" s="178">
        <v>22152</v>
      </c>
    </row>
    <row r="9" spans="1:7">
      <c r="A9" s="173">
        <v>5</v>
      </c>
      <c r="B9" s="176"/>
      <c r="C9" s="176"/>
      <c r="D9" s="177"/>
      <c r="E9" s="177"/>
      <c r="F9" s="178"/>
      <c r="G9" s="178"/>
    </row>
    <row r="10" spans="1:7">
      <c r="A10" s="173">
        <v>6</v>
      </c>
      <c r="B10" s="176"/>
      <c r="C10" s="176"/>
      <c r="D10" s="177"/>
      <c r="E10" s="177"/>
      <c r="F10" s="178"/>
      <c r="G10" s="178"/>
    </row>
    <row r="11" spans="1:7">
      <c r="A11" s="173">
        <v>7</v>
      </c>
      <c r="B11" s="176"/>
      <c r="C11" s="176"/>
      <c r="D11" s="177"/>
      <c r="E11" s="177"/>
      <c r="F11" s="178"/>
      <c r="G11" s="178"/>
    </row>
    <row r="12" spans="1:7">
      <c r="A12" s="173">
        <v>8</v>
      </c>
      <c r="B12" s="176"/>
      <c r="C12" s="176"/>
      <c r="D12" s="177"/>
      <c r="E12" s="177"/>
      <c r="F12" s="178"/>
      <c r="G12" s="178"/>
    </row>
    <row r="13" spans="1:7">
      <c r="A13" s="173">
        <v>9</v>
      </c>
      <c r="B13" s="176"/>
      <c r="C13" s="176"/>
      <c r="D13" s="177"/>
      <c r="E13" s="177"/>
      <c r="F13" s="178"/>
      <c r="G13" s="178"/>
    </row>
    <row r="14" spans="1:7">
      <c r="A14" s="173">
        <v>10</v>
      </c>
      <c r="B14" s="176"/>
      <c r="C14" s="176"/>
      <c r="D14" s="177"/>
      <c r="E14" s="177"/>
      <c r="F14" s="178"/>
      <c r="G14" s="178"/>
    </row>
    <row r="15" spans="1:7">
      <c r="A15" s="173">
        <v>11</v>
      </c>
      <c r="B15" s="176"/>
      <c r="C15" s="176"/>
      <c r="D15" s="177"/>
      <c r="E15" s="177"/>
      <c r="F15" s="178"/>
      <c r="G15" s="178"/>
    </row>
    <row r="16" spans="1:7">
      <c r="A16" s="173"/>
      <c r="B16" s="176"/>
      <c r="C16" s="176"/>
      <c r="D16" s="177"/>
      <c r="E16" s="177"/>
      <c r="F16" s="178"/>
      <c r="G16" s="178"/>
    </row>
    <row r="17" spans="1:7">
      <c r="A17" s="173">
        <v>33</v>
      </c>
      <c r="B17" s="176"/>
      <c r="C17" s="176"/>
      <c r="D17" s="177"/>
      <c r="E17" s="177"/>
      <c r="F17" s="178"/>
      <c r="G17" s="178">
        <v>43310</v>
      </c>
    </row>
    <row r="18" spans="1:7">
      <c r="C18" t="s">
        <v>461</v>
      </c>
    </row>
  </sheetData>
  <mergeCells count="1">
    <mergeCell ref="A1:G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48"/>
  <sheetViews>
    <sheetView showGridLines="0" view="pageBreakPreview" zoomScale="90" zoomScaleNormal="100" zoomScaleSheetLayoutView="90" workbookViewId="0">
      <selection activeCell="C122" sqref="C122:C123"/>
    </sheetView>
  </sheetViews>
  <sheetFormatPr defaultColWidth="9.1796875" defaultRowHeight="15.5"/>
  <cols>
    <col min="1" max="1" width="9.1796875" style="35"/>
    <col min="2" max="2" width="72.1796875" style="35" customWidth="1"/>
    <col min="3" max="3" width="18" style="35" customWidth="1"/>
    <col min="4" max="4" width="16.7265625" style="35" customWidth="1"/>
    <col min="5" max="5" width="12.7265625" style="35" customWidth="1"/>
    <col min="6" max="6" width="12" style="35" customWidth="1"/>
    <col min="7" max="7" width="32.26953125" style="35" customWidth="1"/>
    <col min="8" max="8" width="17.453125" style="35" customWidth="1"/>
    <col min="9" max="9" width="15.1796875" style="35" bestFit="1" customWidth="1"/>
    <col min="10" max="16384" width="9.1796875" style="35"/>
  </cols>
  <sheetData>
    <row r="1" spans="1:4" ht="23">
      <c r="A1" s="571" t="s">
        <v>39</v>
      </c>
      <c r="B1" s="571"/>
      <c r="C1" s="571"/>
      <c r="D1" s="571"/>
    </row>
    <row r="2" spans="1:4" ht="48.65" customHeight="1">
      <c r="A2" s="572" t="s">
        <v>40</v>
      </c>
      <c r="B2" s="572"/>
      <c r="C2" s="572"/>
      <c r="D2" s="572"/>
    </row>
    <row r="3" spans="1:4">
      <c r="A3" s="573" t="s">
        <v>41</v>
      </c>
      <c r="B3" s="573"/>
      <c r="C3" s="573"/>
      <c r="D3" s="573"/>
    </row>
    <row r="4" spans="1:4">
      <c r="A4" s="570" t="s">
        <v>237</v>
      </c>
      <c r="B4" s="570"/>
      <c r="C4" s="570"/>
      <c r="D4" s="570"/>
    </row>
    <row r="5" spans="1:4">
      <c r="A5" s="570" t="s">
        <v>238</v>
      </c>
      <c r="B5" s="570"/>
      <c r="C5" s="570"/>
    </row>
    <row r="6" spans="1:4">
      <c r="A6" s="569" t="s">
        <v>42</v>
      </c>
      <c r="B6" s="569"/>
      <c r="C6" s="569"/>
    </row>
    <row r="7" spans="1:4" ht="16" thickBot="1"/>
    <row r="8" spans="1:4" ht="16" thickBot="1">
      <c r="A8" s="36">
        <v>1</v>
      </c>
      <c r="B8" s="37" t="s">
        <v>43</v>
      </c>
      <c r="C8" s="37" t="s">
        <v>44</v>
      </c>
    </row>
    <row r="9" spans="1:4" ht="16" thickBot="1">
      <c r="A9" s="38" t="s">
        <v>45</v>
      </c>
      <c r="B9" s="39" t="s">
        <v>46</v>
      </c>
      <c r="C9" s="208"/>
    </row>
    <row r="10" spans="1:4" ht="16" thickBot="1">
      <c r="A10" s="38" t="s">
        <v>47</v>
      </c>
      <c r="B10" s="39" t="s">
        <v>48</v>
      </c>
      <c r="C10" s="40"/>
    </row>
    <row r="11" spans="1:4" ht="16" thickBot="1">
      <c r="A11" s="38" t="s">
        <v>49</v>
      </c>
      <c r="B11" s="39" t="s">
        <v>50</v>
      </c>
      <c r="C11" s="40"/>
    </row>
    <row r="12" spans="1:4" ht="16" thickBot="1">
      <c r="A12" s="38" t="s">
        <v>51</v>
      </c>
      <c r="B12" s="39" t="s">
        <v>52</v>
      </c>
      <c r="C12" s="40"/>
    </row>
    <row r="13" spans="1:4" ht="16" thickBot="1">
      <c r="A13" s="38" t="s">
        <v>53</v>
      </c>
      <c r="B13" s="39" t="s">
        <v>54</v>
      </c>
      <c r="C13" s="40"/>
    </row>
    <row r="14" spans="1:4" ht="16" thickBot="1">
      <c r="A14" s="38"/>
      <c r="B14" s="39"/>
      <c r="C14" s="40"/>
    </row>
    <row r="15" spans="1:4" ht="16" thickBot="1">
      <c r="A15" s="38" t="s">
        <v>55</v>
      </c>
      <c r="B15" s="39" t="s">
        <v>56</v>
      </c>
      <c r="C15" s="40"/>
    </row>
    <row r="16" spans="1:4" ht="16" thickBot="1">
      <c r="A16" s="574" t="s">
        <v>57</v>
      </c>
      <c r="B16" s="575"/>
      <c r="C16" s="40">
        <f>SUM(C9:C15)</f>
        <v>0</v>
      </c>
    </row>
    <row r="19" spans="1:4">
      <c r="A19" s="569" t="s">
        <v>58</v>
      </c>
      <c r="B19" s="569"/>
      <c r="C19" s="569"/>
      <c r="D19" s="569"/>
    </row>
    <row r="20" spans="1:4">
      <c r="A20" s="41"/>
    </row>
    <row r="21" spans="1:4">
      <c r="A21" s="576" t="s">
        <v>59</v>
      </c>
      <c r="B21" s="576"/>
      <c r="C21" s="576"/>
      <c r="D21" s="576"/>
    </row>
    <row r="22" spans="1:4" ht="16" thickBot="1"/>
    <row r="23" spans="1:4" ht="16" thickBot="1">
      <c r="A23" s="36" t="s">
        <v>60</v>
      </c>
      <c r="B23" s="37" t="s">
        <v>61</v>
      </c>
      <c r="C23" s="37" t="s">
        <v>62</v>
      </c>
      <c r="D23" s="37" t="s">
        <v>44</v>
      </c>
    </row>
    <row r="24" spans="1:4" ht="16" thickBot="1">
      <c r="A24" s="38" t="s">
        <v>45</v>
      </c>
      <c r="B24" s="39" t="s">
        <v>63</v>
      </c>
      <c r="C24" s="42">
        <v>8.3299999999999999E-2</v>
      </c>
      <c r="D24" s="43">
        <f>C24*C16</f>
        <v>0</v>
      </c>
    </row>
    <row r="25" spans="1:4" ht="16" thickBot="1">
      <c r="A25" s="38" t="s">
        <v>47</v>
      </c>
      <c r="B25" s="39" t="s">
        <v>64</v>
      </c>
      <c r="C25" s="42">
        <v>0.1111</v>
      </c>
      <c r="D25" s="44">
        <f>C25*C16</f>
        <v>0</v>
      </c>
    </row>
    <row r="26" spans="1:4" ht="16" thickBot="1">
      <c r="A26" s="574" t="s">
        <v>57</v>
      </c>
      <c r="B26" s="575"/>
      <c r="C26" s="42"/>
      <c r="D26" s="45">
        <f>SUM(D24:D25)</f>
        <v>0</v>
      </c>
    </row>
    <row r="29" spans="1:4" ht="32.25" customHeight="1">
      <c r="A29" s="577" t="s">
        <v>65</v>
      </c>
      <c r="B29" s="577"/>
      <c r="C29" s="577"/>
      <c r="D29" s="577"/>
    </row>
    <row r="30" spans="1:4" ht="16" thickBot="1"/>
    <row r="31" spans="1:4" ht="16" thickBot="1">
      <c r="A31" s="36" t="s">
        <v>66</v>
      </c>
      <c r="B31" s="37" t="s">
        <v>67</v>
      </c>
      <c r="C31" s="37" t="s">
        <v>62</v>
      </c>
      <c r="D31" s="37" t="s">
        <v>44</v>
      </c>
    </row>
    <row r="32" spans="1:4" ht="16" thickBot="1">
      <c r="A32" s="38" t="s">
        <v>45</v>
      </c>
      <c r="B32" s="39" t="s">
        <v>68</v>
      </c>
      <c r="C32" s="42">
        <v>0.2</v>
      </c>
      <c r="D32" s="46">
        <f>C32*(C16+D26+C101)</f>
        <v>0</v>
      </c>
    </row>
    <row r="33" spans="1:4" ht="16" thickBot="1">
      <c r="A33" s="38" t="s">
        <v>47</v>
      </c>
      <c r="B33" s="39" t="s">
        <v>69</v>
      </c>
      <c r="C33" s="42">
        <v>2.5000000000000001E-2</v>
      </c>
      <c r="D33" s="46">
        <f>C33*(C16+D26+C101)</f>
        <v>0</v>
      </c>
    </row>
    <row r="34" spans="1:4" ht="16" thickBot="1">
      <c r="A34" s="38" t="s">
        <v>49</v>
      </c>
      <c r="B34" s="39" t="s">
        <v>70</v>
      </c>
      <c r="C34" s="602">
        <v>0.03</v>
      </c>
      <c r="D34" s="46">
        <f>C34*(C16+D26+C101)</f>
        <v>0</v>
      </c>
    </row>
    <row r="35" spans="1:4" ht="16" thickBot="1">
      <c r="A35" s="38" t="s">
        <v>51</v>
      </c>
      <c r="B35" s="39" t="s">
        <v>71</v>
      </c>
      <c r="C35" s="42">
        <v>1.4999999999999999E-2</v>
      </c>
      <c r="D35" s="46">
        <f>C35*(C16+D26+C101)</f>
        <v>0</v>
      </c>
    </row>
    <row r="36" spans="1:4" ht="16" thickBot="1">
      <c r="A36" s="38" t="s">
        <v>53</v>
      </c>
      <c r="B36" s="39" t="s">
        <v>72</v>
      </c>
      <c r="C36" s="42">
        <v>0.01</v>
      </c>
      <c r="D36" s="46">
        <f>C36*(C16+D26+C101)</f>
        <v>0</v>
      </c>
    </row>
    <row r="37" spans="1:4" ht="16" thickBot="1">
      <c r="A37" s="38" t="s">
        <v>73</v>
      </c>
      <c r="B37" s="39" t="s">
        <v>74</v>
      </c>
      <c r="C37" s="42">
        <v>6.0000000000000001E-3</v>
      </c>
      <c r="D37" s="46">
        <f>C37*(C16+D26+C101)</f>
        <v>0</v>
      </c>
    </row>
    <row r="38" spans="1:4" ht="16" thickBot="1">
      <c r="A38" s="38" t="s">
        <v>55</v>
      </c>
      <c r="B38" s="39" t="s">
        <v>75</v>
      </c>
      <c r="C38" s="42">
        <v>2E-3</v>
      </c>
      <c r="D38" s="46">
        <f>C38*(C16+D26+C101)</f>
        <v>0</v>
      </c>
    </row>
    <row r="39" spans="1:4" ht="16" thickBot="1">
      <c r="A39" s="38" t="s">
        <v>76</v>
      </c>
      <c r="B39" s="39" t="s">
        <v>77</v>
      </c>
      <c r="C39" s="42">
        <v>0.08</v>
      </c>
      <c r="D39" s="46">
        <f>C39*(C16+D26+C101)</f>
        <v>0</v>
      </c>
    </row>
    <row r="40" spans="1:4" ht="16" thickBot="1">
      <c r="A40" s="574" t="s">
        <v>78</v>
      </c>
      <c r="B40" s="575"/>
      <c r="C40" s="48">
        <f>SUM(C32:C39)</f>
        <v>0.36800000000000005</v>
      </c>
      <c r="D40" s="49">
        <f>SUM(D32:D39)</f>
        <v>0</v>
      </c>
    </row>
    <row r="43" spans="1:4">
      <c r="A43" s="576" t="s">
        <v>79</v>
      </c>
      <c r="B43" s="576"/>
      <c r="C43" s="576"/>
    </row>
    <row r="44" spans="1:4" ht="16" thickBot="1"/>
    <row r="45" spans="1:4" ht="16" thickBot="1">
      <c r="A45" s="36" t="s">
        <v>80</v>
      </c>
      <c r="B45" s="37" t="s">
        <v>81</v>
      </c>
      <c r="C45" s="37" t="s">
        <v>44</v>
      </c>
    </row>
    <row r="46" spans="1:4" ht="16" thickBot="1">
      <c r="A46" s="38" t="s">
        <v>45</v>
      </c>
      <c r="B46" s="39" t="s">
        <v>82</v>
      </c>
      <c r="C46" s="40"/>
    </row>
    <row r="47" spans="1:4" ht="16" thickBot="1">
      <c r="A47" s="38" t="s">
        <v>47</v>
      </c>
      <c r="B47" s="39" t="s">
        <v>83</v>
      </c>
      <c r="C47" s="213"/>
    </row>
    <row r="48" spans="1:4" ht="16" thickBot="1">
      <c r="A48" s="38" t="s">
        <v>49</v>
      </c>
      <c r="B48" s="39" t="s">
        <v>84</v>
      </c>
      <c r="C48" s="213"/>
    </row>
    <row r="49" spans="1:4" ht="16" thickBot="1">
      <c r="A49" s="38" t="s">
        <v>51</v>
      </c>
      <c r="B49" s="39" t="s">
        <v>56</v>
      </c>
      <c r="C49" s="40"/>
    </row>
    <row r="50" spans="1:4" ht="16" thickBot="1">
      <c r="A50" s="574" t="s">
        <v>57</v>
      </c>
      <c r="B50" s="575"/>
      <c r="C50" s="58">
        <f>SUM(C46:C49)</f>
        <v>0</v>
      </c>
    </row>
    <row r="53" spans="1:4">
      <c r="A53" s="576" t="s">
        <v>85</v>
      </c>
      <c r="B53" s="576"/>
      <c r="C53" s="576"/>
    </row>
    <row r="54" spans="1:4" ht="16" thickBot="1"/>
    <row r="55" spans="1:4" ht="16" thickBot="1">
      <c r="A55" s="36">
        <v>2</v>
      </c>
      <c r="B55" s="37" t="s">
        <v>86</v>
      </c>
      <c r="C55" s="37" t="s">
        <v>44</v>
      </c>
    </row>
    <row r="56" spans="1:4" ht="16" thickBot="1">
      <c r="A56" s="38" t="s">
        <v>60</v>
      </c>
      <c r="B56" s="39" t="s">
        <v>61</v>
      </c>
      <c r="C56" s="46">
        <f>D26</f>
        <v>0</v>
      </c>
    </row>
    <row r="57" spans="1:4" ht="16" thickBot="1">
      <c r="A57" s="38" t="s">
        <v>66</v>
      </c>
      <c r="B57" s="39" t="s">
        <v>67</v>
      </c>
      <c r="C57" s="46">
        <f>D40</f>
        <v>0</v>
      </c>
    </row>
    <row r="58" spans="1:4" ht="16" thickBot="1">
      <c r="A58" s="38" t="s">
        <v>80</v>
      </c>
      <c r="B58" s="39" t="s">
        <v>81</v>
      </c>
      <c r="C58" s="46">
        <f>C50</f>
        <v>0</v>
      </c>
    </row>
    <row r="59" spans="1:4" ht="16" thickBot="1">
      <c r="A59" s="574" t="s">
        <v>57</v>
      </c>
      <c r="B59" s="575"/>
      <c r="C59" s="49">
        <f>SUM(C56:C58)</f>
        <v>0</v>
      </c>
    </row>
    <row r="60" spans="1:4">
      <c r="A60" s="50"/>
    </row>
    <row r="62" spans="1:4">
      <c r="A62" s="569" t="s">
        <v>87</v>
      </c>
      <c r="B62" s="569"/>
      <c r="C62" s="569"/>
      <c r="D62" s="569"/>
    </row>
    <row r="63" spans="1:4" ht="16" thickBot="1"/>
    <row r="64" spans="1:4" ht="16" thickBot="1">
      <c r="A64" s="36">
        <v>3</v>
      </c>
      <c r="B64" s="37" t="s">
        <v>88</v>
      </c>
      <c r="C64" s="37" t="s">
        <v>62</v>
      </c>
      <c r="D64" s="37" t="s">
        <v>44</v>
      </c>
    </row>
    <row r="65" spans="1:4" ht="16" thickBot="1">
      <c r="A65" s="38" t="s">
        <v>45</v>
      </c>
      <c r="B65" s="51" t="s">
        <v>89</v>
      </c>
      <c r="C65" s="52">
        <v>4.1700000000000001E-3</v>
      </c>
      <c r="D65" s="53">
        <f>C65*C16</f>
        <v>0</v>
      </c>
    </row>
    <row r="66" spans="1:4" ht="16" thickBot="1">
      <c r="A66" s="38" t="s">
        <v>47</v>
      </c>
      <c r="B66" s="51" t="s">
        <v>90</v>
      </c>
      <c r="C66" s="52">
        <v>3.3E-4</v>
      </c>
      <c r="D66" s="54">
        <f>C66*C16</f>
        <v>0</v>
      </c>
    </row>
    <row r="67" spans="1:4" ht="16" thickBot="1">
      <c r="A67" s="38" t="s">
        <v>49</v>
      </c>
      <c r="B67" s="51" t="s">
        <v>91</v>
      </c>
      <c r="C67" s="52">
        <v>1.6000000000000001E-3</v>
      </c>
      <c r="D67" s="53">
        <f>C67*C16</f>
        <v>0</v>
      </c>
    </row>
    <row r="68" spans="1:4" ht="16" thickBot="1">
      <c r="A68" s="38" t="s">
        <v>51</v>
      </c>
      <c r="B68" s="51" t="s">
        <v>92</v>
      </c>
      <c r="C68" s="225">
        <v>1.9439999999999999E-2</v>
      </c>
      <c r="D68" s="54">
        <f>C68*C16</f>
        <v>0</v>
      </c>
    </row>
    <row r="69" spans="1:4" ht="16" thickBot="1">
      <c r="A69" s="38" t="s">
        <v>53</v>
      </c>
      <c r="B69" s="51" t="s">
        <v>93</v>
      </c>
      <c r="C69" s="52">
        <f>C40*C68</f>
        <v>7.1539200000000002E-3</v>
      </c>
      <c r="D69" s="53">
        <f>C69*C16</f>
        <v>0</v>
      </c>
    </row>
    <row r="70" spans="1:4" ht="16" thickBot="1">
      <c r="A70" s="38" t="s">
        <v>73</v>
      </c>
      <c r="B70" s="51" t="s">
        <v>94</v>
      </c>
      <c r="C70" s="52">
        <v>3.2000000000000001E-2</v>
      </c>
      <c r="D70" s="53">
        <f>C70*C16</f>
        <v>0</v>
      </c>
    </row>
    <row r="71" spans="1:4" ht="16" thickBot="1">
      <c r="A71" s="574" t="s">
        <v>57</v>
      </c>
      <c r="B71" s="575"/>
      <c r="C71" s="55"/>
      <c r="D71" s="145">
        <f>SUM(D65:D70)</f>
        <v>0</v>
      </c>
    </row>
    <row r="74" spans="1:4">
      <c r="A74" s="569" t="s">
        <v>95</v>
      </c>
      <c r="B74" s="569"/>
      <c r="C74" s="569"/>
      <c r="D74" s="569"/>
    </row>
    <row r="77" spans="1:4">
      <c r="A77" s="569" t="s">
        <v>96</v>
      </c>
      <c r="B77" s="569"/>
      <c r="C77" s="569"/>
      <c r="D77" s="569"/>
    </row>
    <row r="78" spans="1:4" ht="16" thickBot="1">
      <c r="A78" s="41"/>
    </row>
    <row r="79" spans="1:4" ht="16" thickBot="1">
      <c r="A79" s="36" t="s">
        <v>97</v>
      </c>
      <c r="B79" s="37" t="s">
        <v>98</v>
      </c>
      <c r="C79" s="37" t="s">
        <v>62</v>
      </c>
      <c r="D79" s="37" t="s">
        <v>44</v>
      </c>
    </row>
    <row r="80" spans="1:4" ht="16" thickBot="1">
      <c r="A80" s="38" t="s">
        <v>45</v>
      </c>
      <c r="B80" s="39" t="s">
        <v>99</v>
      </c>
      <c r="C80" s="52">
        <v>9.2599999999999991E-3</v>
      </c>
      <c r="D80" s="53">
        <f>C80*C16</f>
        <v>0</v>
      </c>
    </row>
    <row r="81" spans="1:4" ht="16" thickBot="1">
      <c r="A81" s="38" t="s">
        <v>47</v>
      </c>
      <c r="B81" s="39" t="s">
        <v>98</v>
      </c>
      <c r="C81" s="52">
        <v>5.5599999999999998E-3</v>
      </c>
      <c r="D81" s="54">
        <f>C81*C16</f>
        <v>0</v>
      </c>
    </row>
    <row r="82" spans="1:4" ht="16" thickBot="1">
      <c r="A82" s="38" t="s">
        <v>49</v>
      </c>
      <c r="B82" s="39" t="s">
        <v>100</v>
      </c>
      <c r="C82" s="52">
        <v>2.7999999999999998E-4</v>
      </c>
      <c r="D82" s="53">
        <f>C82*C16</f>
        <v>0</v>
      </c>
    </row>
    <row r="83" spans="1:4" ht="16" thickBot="1">
      <c r="A83" s="38" t="s">
        <v>51</v>
      </c>
      <c r="B83" s="39" t="s">
        <v>101</v>
      </c>
      <c r="C83" s="52">
        <v>1.9000000000000001E-4</v>
      </c>
      <c r="D83" s="54">
        <f>C83*C16</f>
        <v>0</v>
      </c>
    </row>
    <row r="84" spans="1:4" ht="16" thickBot="1">
      <c r="A84" s="38" t="s">
        <v>53</v>
      </c>
      <c r="B84" s="39" t="s">
        <v>102</v>
      </c>
      <c r="C84" s="52">
        <v>5.5999999999999995E-4</v>
      </c>
      <c r="D84" s="53">
        <f>C84*C16</f>
        <v>0</v>
      </c>
    </row>
    <row r="85" spans="1:4" ht="16" thickBot="1">
      <c r="A85" s="38" t="s">
        <v>73</v>
      </c>
      <c r="B85" s="39" t="s">
        <v>56</v>
      </c>
      <c r="C85" s="52"/>
      <c r="D85" s="53">
        <f>C85*C16</f>
        <v>0</v>
      </c>
    </row>
    <row r="86" spans="1:4" ht="16" thickBot="1">
      <c r="A86" s="574" t="s">
        <v>78</v>
      </c>
      <c r="B86" s="575"/>
      <c r="C86" s="55">
        <f>SUM(C80:C85)</f>
        <v>1.585E-2</v>
      </c>
      <c r="D86" s="144">
        <f>SUM(D80:D85)</f>
        <v>0</v>
      </c>
    </row>
    <row r="89" spans="1:4">
      <c r="A89" s="576" t="s">
        <v>103</v>
      </c>
      <c r="B89" s="576"/>
      <c r="C89" s="576"/>
    </row>
    <row r="90" spans="1:4" ht="16" thickBot="1">
      <c r="A90" s="41"/>
    </row>
    <row r="91" spans="1:4" ht="16" thickBot="1">
      <c r="A91" s="36" t="s">
        <v>104</v>
      </c>
      <c r="B91" s="37" t="s">
        <v>105</v>
      </c>
      <c r="C91" s="37" t="s">
        <v>44</v>
      </c>
    </row>
    <row r="92" spans="1:4" ht="16" thickBot="1">
      <c r="A92" s="38" t="s">
        <v>45</v>
      </c>
      <c r="B92" s="39" t="s">
        <v>106</v>
      </c>
      <c r="C92" s="40">
        <v>0</v>
      </c>
    </row>
    <row r="93" spans="1:4" ht="16" thickBot="1">
      <c r="A93" s="574" t="s">
        <v>57</v>
      </c>
      <c r="B93" s="575"/>
      <c r="C93" s="56"/>
    </row>
    <row r="96" spans="1:4">
      <c r="A96" s="576" t="s">
        <v>107</v>
      </c>
      <c r="B96" s="576"/>
      <c r="C96" s="576"/>
    </row>
    <row r="97" spans="1:9" ht="16" thickBot="1">
      <c r="A97" s="41"/>
    </row>
    <row r="98" spans="1:9" ht="16" thickBot="1">
      <c r="A98" s="36">
        <v>4</v>
      </c>
      <c r="B98" s="37" t="s">
        <v>108</v>
      </c>
      <c r="C98" s="37" t="s">
        <v>44</v>
      </c>
    </row>
    <row r="99" spans="1:9" ht="16" thickBot="1">
      <c r="A99" s="38" t="s">
        <v>97</v>
      </c>
      <c r="B99" s="39" t="s">
        <v>98</v>
      </c>
      <c r="C99" s="40">
        <f>D86</f>
        <v>0</v>
      </c>
    </row>
    <row r="100" spans="1:9" ht="16" thickBot="1">
      <c r="A100" s="38" t="s">
        <v>104</v>
      </c>
      <c r="B100" s="39" t="s">
        <v>105</v>
      </c>
      <c r="C100" s="40">
        <v>0</v>
      </c>
    </row>
    <row r="101" spans="1:9" ht="16" thickBot="1">
      <c r="A101" s="574" t="s">
        <v>57</v>
      </c>
      <c r="B101" s="575"/>
      <c r="C101" s="40">
        <f>SUM(C99:C100)</f>
        <v>0</v>
      </c>
    </row>
    <row r="104" spans="1:9">
      <c r="A104" s="569" t="s">
        <v>109</v>
      </c>
      <c r="B104" s="569"/>
      <c r="C104" s="569"/>
    </row>
    <row r="105" spans="1:9" ht="16" thickBot="1"/>
    <row r="106" spans="1:9" ht="18" thickBot="1">
      <c r="A106" s="36">
        <v>5</v>
      </c>
      <c r="B106" s="57" t="s">
        <v>110</v>
      </c>
      <c r="C106" s="37" t="s">
        <v>44</v>
      </c>
      <c r="F106" s="229"/>
      <c r="G106" s="230"/>
    </row>
    <row r="107" spans="1:9" ht="18" thickBot="1">
      <c r="A107" s="38" t="s">
        <v>45</v>
      </c>
      <c r="B107" s="39" t="s">
        <v>111</v>
      </c>
      <c r="C107" s="211"/>
      <c r="F107" s="227"/>
      <c r="G107" s="231"/>
      <c r="H107" s="201"/>
      <c r="I107" s="201"/>
    </row>
    <row r="108" spans="1:9" ht="16" thickBot="1">
      <c r="A108" s="38" t="s">
        <v>47</v>
      </c>
      <c r="B108" s="39" t="s">
        <v>112</v>
      </c>
      <c r="C108" s="211"/>
      <c r="F108" s="227"/>
      <c r="G108" s="201"/>
    </row>
    <row r="109" spans="1:9" ht="16" thickBot="1">
      <c r="A109" s="38" t="s">
        <v>49</v>
      </c>
      <c r="B109" s="39" t="s">
        <v>113</v>
      </c>
      <c r="C109" s="211"/>
      <c r="F109" s="227"/>
      <c r="G109" s="201"/>
    </row>
    <row r="110" spans="1:9" ht="16" thickBot="1">
      <c r="A110" s="38" t="s">
        <v>51</v>
      </c>
      <c r="B110" s="39" t="s">
        <v>114</v>
      </c>
      <c r="C110" s="211"/>
      <c r="F110" s="227"/>
    </row>
    <row r="111" spans="1:9" ht="16" thickBot="1">
      <c r="A111" s="574" t="s">
        <v>78</v>
      </c>
      <c r="B111" s="575"/>
      <c r="C111" s="58">
        <f>SUM(C107:C110)</f>
        <v>0</v>
      </c>
      <c r="H111" s="201"/>
    </row>
    <row r="114" spans="1:4">
      <c r="A114" s="569" t="s">
        <v>115</v>
      </c>
      <c r="B114" s="569"/>
      <c r="C114" s="569"/>
      <c r="D114" s="569"/>
    </row>
    <row r="115" spans="1:4" ht="16" thickBot="1"/>
    <row r="116" spans="1:4" ht="16" thickBot="1">
      <c r="A116" s="36">
        <v>6</v>
      </c>
      <c r="B116" s="57" t="s">
        <v>116</v>
      </c>
      <c r="C116" s="37" t="s">
        <v>62</v>
      </c>
      <c r="D116" s="37" t="s">
        <v>44</v>
      </c>
    </row>
    <row r="117" spans="1:4" ht="16" thickBot="1">
      <c r="A117" s="38" t="s">
        <v>45</v>
      </c>
      <c r="B117" s="39" t="s">
        <v>117</v>
      </c>
      <c r="C117" s="202">
        <v>0.03</v>
      </c>
      <c r="D117" s="40">
        <f>(C137)*C117</f>
        <v>0</v>
      </c>
    </row>
    <row r="118" spans="1:4" ht="16" thickBot="1">
      <c r="A118" s="38" t="s">
        <v>47</v>
      </c>
      <c r="B118" s="39" t="s">
        <v>118</v>
      </c>
      <c r="C118" s="202">
        <v>6.7900000000000002E-2</v>
      </c>
      <c r="D118" s="40">
        <f>(C137+D117)*C118</f>
        <v>0</v>
      </c>
    </row>
    <row r="119" spans="1:4" ht="16" thickBot="1">
      <c r="A119" s="38"/>
      <c r="B119" s="59" t="s">
        <v>119</v>
      </c>
      <c r="C119" s="52">
        <f>SUM(C117:C118)</f>
        <v>9.7900000000000001E-2</v>
      </c>
      <c r="D119" s="40">
        <f>SUM(D117:D118)</f>
        <v>0</v>
      </c>
    </row>
    <row r="120" spans="1:4" ht="16" thickBot="1">
      <c r="A120" s="38" t="s">
        <v>49</v>
      </c>
      <c r="B120" s="39" t="s">
        <v>120</v>
      </c>
      <c r="C120" s="150"/>
      <c r="D120" s="150"/>
    </row>
    <row r="121" spans="1:4" ht="16" thickBot="1">
      <c r="A121" s="38"/>
      <c r="B121" s="39" t="s">
        <v>121</v>
      </c>
      <c r="C121" s="52"/>
      <c r="D121" s="149"/>
    </row>
    <row r="122" spans="1:4" ht="16" thickBot="1">
      <c r="A122" s="38"/>
      <c r="B122" s="39" t="s">
        <v>122</v>
      </c>
      <c r="C122" s="147">
        <v>6.4999999999999997E-3</v>
      </c>
      <c r="D122" s="40">
        <f>$C$139*C122</f>
        <v>0</v>
      </c>
    </row>
    <row r="123" spans="1:4" ht="16" thickBot="1">
      <c r="A123" s="38"/>
      <c r="B123" s="39" t="s">
        <v>123</v>
      </c>
      <c r="C123" s="147">
        <v>0.03</v>
      </c>
      <c r="D123" s="40">
        <f>$C$139*C123</f>
        <v>0</v>
      </c>
    </row>
    <row r="124" spans="1:4" ht="16" thickBot="1">
      <c r="A124" s="38"/>
      <c r="B124" s="39" t="s">
        <v>124</v>
      </c>
      <c r="C124" s="55"/>
      <c r="D124" s="40"/>
    </row>
    <row r="125" spans="1:4" ht="16" thickBot="1">
      <c r="A125" s="38"/>
      <c r="B125" s="39" t="s">
        <v>236</v>
      </c>
      <c r="C125" s="55">
        <v>0.05</v>
      </c>
      <c r="D125" s="40">
        <f>$C$139*C125</f>
        <v>0</v>
      </c>
    </row>
    <row r="126" spans="1:4" ht="16" thickBot="1">
      <c r="A126" s="574" t="s">
        <v>78</v>
      </c>
      <c r="B126" s="575"/>
      <c r="C126" s="60">
        <f>C122+C123+C125</f>
        <v>8.6499999999999994E-2</v>
      </c>
      <c r="D126" s="148">
        <f>(C137+D117+D118)/(1-C126)-(C137+D117+D118)</f>
        <v>0</v>
      </c>
    </row>
    <row r="129" spans="1:9">
      <c r="A129" s="569" t="s">
        <v>125</v>
      </c>
      <c r="B129" s="569"/>
      <c r="C129" s="569"/>
    </row>
    <row r="130" spans="1:9" ht="16" thickBot="1"/>
    <row r="131" spans="1:9" ht="16" thickBot="1">
      <c r="A131" s="36"/>
      <c r="B131" s="37" t="s">
        <v>126</v>
      </c>
      <c r="C131" s="37" t="s">
        <v>44</v>
      </c>
    </row>
    <row r="132" spans="1:9" ht="16" thickBot="1">
      <c r="A132" s="61" t="s">
        <v>45</v>
      </c>
      <c r="B132" s="39" t="s">
        <v>42</v>
      </c>
      <c r="C132" s="62">
        <f>C16</f>
        <v>0</v>
      </c>
    </row>
    <row r="133" spans="1:9" ht="16" thickBot="1">
      <c r="A133" s="61" t="s">
        <v>47</v>
      </c>
      <c r="B133" s="39" t="s">
        <v>58</v>
      </c>
      <c r="C133" s="62">
        <f>C59</f>
        <v>0</v>
      </c>
    </row>
    <row r="134" spans="1:9" ht="16" thickBot="1">
      <c r="A134" s="61" t="s">
        <v>49</v>
      </c>
      <c r="B134" s="39" t="s">
        <v>87</v>
      </c>
      <c r="C134" s="62">
        <f>D71</f>
        <v>0</v>
      </c>
    </row>
    <row r="135" spans="1:9" ht="16" thickBot="1">
      <c r="A135" s="61" t="s">
        <v>51</v>
      </c>
      <c r="B135" s="39" t="s">
        <v>95</v>
      </c>
      <c r="C135" s="62">
        <f>C101</f>
        <v>0</v>
      </c>
    </row>
    <row r="136" spans="1:9" ht="16" thickBot="1">
      <c r="A136" s="61" t="s">
        <v>53</v>
      </c>
      <c r="B136" s="39" t="s">
        <v>109</v>
      </c>
      <c r="C136" s="62">
        <f>C111</f>
        <v>0</v>
      </c>
    </row>
    <row r="137" spans="1:9" ht="16" thickBot="1">
      <c r="A137" s="574" t="s">
        <v>127</v>
      </c>
      <c r="B137" s="575"/>
      <c r="C137" s="62">
        <f>SUM(C132:C136)</f>
        <v>0</v>
      </c>
    </row>
    <row r="138" spans="1:9" ht="16" thickBot="1">
      <c r="A138" s="61" t="s">
        <v>73</v>
      </c>
      <c r="B138" s="39" t="s">
        <v>128</v>
      </c>
      <c r="C138" s="62">
        <f>D119+D126</f>
        <v>0</v>
      </c>
    </row>
    <row r="139" spans="1:9" ht="16" thickBot="1">
      <c r="A139" s="574" t="s">
        <v>129</v>
      </c>
      <c r="B139" s="575"/>
      <c r="C139" s="63">
        <f>ROUND(SUM(C137:C138),2)</f>
        <v>0</v>
      </c>
    </row>
    <row r="140" spans="1:9" ht="16" thickBot="1"/>
    <row r="141" spans="1:9">
      <c r="A141" s="64" t="s">
        <v>130</v>
      </c>
      <c r="B141" s="65" t="s">
        <v>131</v>
      </c>
      <c r="C141" s="66">
        <f>C126</f>
        <v>8.6499999999999994E-2</v>
      </c>
      <c r="D141" s="67"/>
      <c r="E141" s="67"/>
      <c r="F141" s="67"/>
      <c r="G141" s="67"/>
      <c r="H141" s="68"/>
      <c r="I141" s="69"/>
    </row>
    <row r="142" spans="1:9">
      <c r="A142" s="70"/>
      <c r="B142" s="67">
        <v>100</v>
      </c>
      <c r="C142" s="71"/>
      <c r="D142" s="67"/>
      <c r="E142" s="67"/>
      <c r="F142" s="67"/>
      <c r="G142" s="67"/>
      <c r="H142" s="68"/>
      <c r="I142" s="69"/>
    </row>
    <row r="143" spans="1:9">
      <c r="A143" s="72"/>
      <c r="B143" s="73"/>
      <c r="C143" s="74"/>
      <c r="D143" s="73"/>
      <c r="E143" s="73"/>
      <c r="F143" s="73"/>
      <c r="G143" s="73"/>
      <c r="H143" s="73"/>
      <c r="I143" s="75"/>
    </row>
    <row r="144" spans="1:9">
      <c r="A144" s="70" t="s">
        <v>132</v>
      </c>
      <c r="B144" s="67" t="s">
        <v>133</v>
      </c>
      <c r="C144" s="76">
        <f>SUM(C137+D117+D118)</f>
        <v>0</v>
      </c>
      <c r="D144" s="67"/>
      <c r="E144" s="67"/>
      <c r="F144" s="67"/>
      <c r="G144" s="67"/>
      <c r="H144" s="68"/>
      <c r="I144" s="77"/>
    </row>
    <row r="145" spans="1:9">
      <c r="A145" s="72"/>
      <c r="B145" s="73"/>
      <c r="C145" s="74"/>
      <c r="D145" s="73"/>
      <c r="E145" s="73"/>
      <c r="F145" s="73"/>
      <c r="G145" s="73"/>
      <c r="H145" s="73"/>
      <c r="I145" s="78"/>
    </row>
    <row r="146" spans="1:9">
      <c r="A146" s="70" t="s">
        <v>134</v>
      </c>
      <c r="B146" s="67" t="s">
        <v>135</v>
      </c>
      <c r="C146" s="79">
        <f>(C144/(1-C126))</f>
        <v>0</v>
      </c>
      <c r="D146" s="67"/>
      <c r="E146" s="67"/>
      <c r="F146" s="67"/>
      <c r="G146" s="67"/>
      <c r="H146" s="68"/>
      <c r="I146" s="77"/>
    </row>
    <row r="147" spans="1:9">
      <c r="A147" s="72"/>
      <c r="B147" s="73"/>
      <c r="C147" s="74"/>
      <c r="D147" s="73"/>
      <c r="E147" s="73"/>
      <c r="F147" s="73"/>
      <c r="G147" s="73"/>
      <c r="H147" s="73"/>
      <c r="I147" s="75"/>
    </row>
    <row r="148" spans="1:9" ht="16" thickBot="1">
      <c r="A148" s="80"/>
      <c r="B148" s="81" t="s">
        <v>136</v>
      </c>
      <c r="C148" s="82">
        <f>C146-C144</f>
        <v>0</v>
      </c>
      <c r="D148" s="67"/>
      <c r="E148" s="67"/>
      <c r="F148" s="67"/>
      <c r="G148" s="67"/>
      <c r="H148" s="68"/>
      <c r="I148" s="69"/>
    </row>
  </sheetData>
  <mergeCells count="32">
    <mergeCell ref="A139:B139"/>
    <mergeCell ref="A86:B86"/>
    <mergeCell ref="A89:C89"/>
    <mergeCell ref="A93:B93"/>
    <mergeCell ref="A96:C96"/>
    <mergeCell ref="A101:B101"/>
    <mergeCell ref="A104:C104"/>
    <mergeCell ref="A111:B111"/>
    <mergeCell ref="A114:D114"/>
    <mergeCell ref="A126:B126"/>
    <mergeCell ref="A129:C129"/>
    <mergeCell ref="A137:B137"/>
    <mergeCell ref="A77:D77"/>
    <mergeCell ref="A21:D21"/>
    <mergeCell ref="A26:B26"/>
    <mergeCell ref="A29:D29"/>
    <mergeCell ref="A40:B40"/>
    <mergeCell ref="A43:C43"/>
    <mergeCell ref="A50:B50"/>
    <mergeCell ref="A53:C53"/>
    <mergeCell ref="A59:B59"/>
    <mergeCell ref="A62:D62"/>
    <mergeCell ref="A71:B71"/>
    <mergeCell ref="A74:D74"/>
    <mergeCell ref="A19:D19"/>
    <mergeCell ref="A5:C5"/>
    <mergeCell ref="A4:D4"/>
    <mergeCell ref="A1:D1"/>
    <mergeCell ref="A2:D2"/>
    <mergeCell ref="A3:D3"/>
    <mergeCell ref="A6:C6"/>
    <mergeCell ref="A16:B16"/>
  </mergeCells>
  <pageMargins left="0.511811024" right="0.511811024" top="0.78740157499999996" bottom="0.78740157499999996" header="0.31496062000000002" footer="0.31496062000000002"/>
  <pageSetup paperSize="9" scale="75" orientation="portrait" r:id="rId1"/>
  <rowBreaks count="2" manualBreakCount="2">
    <brk id="52" max="16383" man="1"/>
    <brk id="11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48"/>
  <sheetViews>
    <sheetView showGridLines="0" view="pageBreakPreview" topLeftCell="A130" zoomScale="90" zoomScaleNormal="100" zoomScaleSheetLayoutView="90" workbookViewId="0">
      <selection activeCell="C122" sqref="C122:C123"/>
    </sheetView>
  </sheetViews>
  <sheetFormatPr defaultColWidth="9.1796875" defaultRowHeight="15.5"/>
  <cols>
    <col min="1" max="1" width="9.1796875" style="35"/>
    <col min="2" max="2" width="72.1796875" style="35" customWidth="1"/>
    <col min="3" max="3" width="18" style="35" customWidth="1"/>
    <col min="4" max="4" width="16.7265625" style="35" customWidth="1"/>
    <col min="5" max="5" width="12.7265625" style="35" customWidth="1"/>
    <col min="6" max="6" width="23.453125" style="35" customWidth="1"/>
    <col min="7" max="7" width="15.1796875" style="35" customWidth="1"/>
    <col min="8" max="16384" width="9.1796875" style="35"/>
  </cols>
  <sheetData>
    <row r="1" spans="1:4" ht="23">
      <c r="A1" s="571" t="s">
        <v>39</v>
      </c>
      <c r="B1" s="571"/>
      <c r="C1" s="571"/>
      <c r="D1" s="571"/>
    </row>
    <row r="2" spans="1:4" ht="48.65" customHeight="1">
      <c r="A2" s="572" t="s">
        <v>40</v>
      </c>
      <c r="B2" s="572"/>
      <c r="C2" s="572"/>
      <c r="D2" s="572"/>
    </row>
    <row r="3" spans="1:4">
      <c r="A3" s="573" t="s">
        <v>41</v>
      </c>
      <c r="B3" s="573"/>
      <c r="C3" s="573"/>
      <c r="D3" s="573"/>
    </row>
    <row r="4" spans="1:4">
      <c r="A4" s="570" t="s">
        <v>240</v>
      </c>
      <c r="B4" s="570"/>
      <c r="C4" s="570"/>
      <c r="D4" s="570"/>
    </row>
    <row r="5" spans="1:4">
      <c r="A5" s="570" t="s">
        <v>238</v>
      </c>
      <c r="B5" s="570"/>
      <c r="C5" s="570"/>
    </row>
    <row r="6" spans="1:4">
      <c r="A6" s="569" t="s">
        <v>42</v>
      </c>
      <c r="B6" s="569"/>
      <c r="C6" s="569"/>
    </row>
    <row r="7" spans="1:4" ht="16" thickBot="1"/>
    <row r="8" spans="1:4" ht="16" thickBot="1">
      <c r="A8" s="36">
        <v>1</v>
      </c>
      <c r="B8" s="37" t="s">
        <v>43</v>
      </c>
      <c r="C8" s="37" t="s">
        <v>44</v>
      </c>
    </row>
    <row r="9" spans="1:4" ht="16" thickBot="1">
      <c r="A9" s="38" t="s">
        <v>45</v>
      </c>
      <c r="B9" s="39" t="s">
        <v>46</v>
      </c>
      <c r="C9" s="208"/>
    </row>
    <row r="10" spans="1:4" ht="16" thickBot="1">
      <c r="A10" s="38" t="s">
        <v>47</v>
      </c>
      <c r="B10" s="39" t="s">
        <v>48</v>
      </c>
      <c r="C10" s="40"/>
    </row>
    <row r="11" spans="1:4" ht="16" thickBot="1">
      <c r="A11" s="38" t="s">
        <v>49</v>
      </c>
      <c r="B11" s="39" t="s">
        <v>50</v>
      </c>
      <c r="C11" s="40"/>
    </row>
    <row r="12" spans="1:4" ht="16" thickBot="1">
      <c r="A12" s="38" t="s">
        <v>51</v>
      </c>
      <c r="B12" s="39" t="s">
        <v>52</v>
      </c>
      <c r="C12" s="40"/>
    </row>
    <row r="13" spans="1:4" ht="16" thickBot="1">
      <c r="A13" s="38" t="s">
        <v>53</v>
      </c>
      <c r="B13" s="39" t="s">
        <v>54</v>
      </c>
      <c r="C13" s="40"/>
    </row>
    <row r="14" spans="1:4" ht="16" thickBot="1">
      <c r="A14" s="38"/>
      <c r="B14" s="39"/>
      <c r="C14" s="40"/>
    </row>
    <row r="15" spans="1:4" ht="16" thickBot="1">
      <c r="A15" s="38" t="s">
        <v>55</v>
      </c>
      <c r="B15" s="39" t="s">
        <v>463</v>
      </c>
      <c r="C15" s="208">
        <f>ASG!C9*25%</f>
        <v>0</v>
      </c>
    </row>
    <row r="16" spans="1:4" ht="16" thickBot="1">
      <c r="A16" s="574" t="s">
        <v>57</v>
      </c>
      <c r="B16" s="575"/>
      <c r="C16" s="40">
        <f>SUM(C9:C15)</f>
        <v>0</v>
      </c>
    </row>
    <row r="19" spans="1:4">
      <c r="A19" s="569" t="s">
        <v>58</v>
      </c>
      <c r="B19" s="569"/>
      <c r="C19" s="569"/>
      <c r="D19" s="569"/>
    </row>
    <row r="20" spans="1:4">
      <c r="A20" s="41"/>
    </row>
    <row r="21" spans="1:4">
      <c r="A21" s="576" t="s">
        <v>59</v>
      </c>
      <c r="B21" s="576"/>
      <c r="C21" s="576"/>
      <c r="D21" s="576"/>
    </row>
    <row r="22" spans="1:4" ht="16" thickBot="1"/>
    <row r="23" spans="1:4" ht="16" thickBot="1">
      <c r="A23" s="36" t="s">
        <v>60</v>
      </c>
      <c r="B23" s="37" t="s">
        <v>61</v>
      </c>
      <c r="C23" s="37" t="s">
        <v>62</v>
      </c>
      <c r="D23" s="37" t="s">
        <v>44</v>
      </c>
    </row>
    <row r="24" spans="1:4" ht="16" thickBot="1">
      <c r="A24" s="38" t="s">
        <v>45</v>
      </c>
      <c r="B24" s="39" t="s">
        <v>63</v>
      </c>
      <c r="C24" s="42">
        <v>8.3299999999999999E-2</v>
      </c>
      <c r="D24" s="43">
        <f>C24*C16</f>
        <v>0</v>
      </c>
    </row>
    <row r="25" spans="1:4" ht="16" thickBot="1">
      <c r="A25" s="38" t="s">
        <v>47</v>
      </c>
      <c r="B25" s="39" t="s">
        <v>64</v>
      </c>
      <c r="C25" s="42">
        <v>0.1111</v>
      </c>
      <c r="D25" s="44">
        <f>C25*C16</f>
        <v>0</v>
      </c>
    </row>
    <row r="26" spans="1:4" ht="16" thickBot="1">
      <c r="A26" s="574" t="s">
        <v>57</v>
      </c>
      <c r="B26" s="575"/>
      <c r="C26" s="42"/>
      <c r="D26" s="45">
        <f>SUM(D24:D25)</f>
        <v>0</v>
      </c>
    </row>
    <row r="29" spans="1:4" ht="32.25" customHeight="1">
      <c r="A29" s="577" t="s">
        <v>65</v>
      </c>
      <c r="B29" s="577"/>
      <c r="C29" s="577"/>
      <c r="D29" s="577"/>
    </row>
    <row r="30" spans="1:4" ht="16" thickBot="1"/>
    <row r="31" spans="1:4" ht="16" thickBot="1">
      <c r="A31" s="36" t="s">
        <v>66</v>
      </c>
      <c r="B31" s="37" t="s">
        <v>67</v>
      </c>
      <c r="C31" s="37" t="s">
        <v>62</v>
      </c>
      <c r="D31" s="37" t="s">
        <v>44</v>
      </c>
    </row>
    <row r="32" spans="1:4" ht="16" thickBot="1">
      <c r="A32" s="38" t="s">
        <v>45</v>
      </c>
      <c r="B32" s="39" t="s">
        <v>68</v>
      </c>
      <c r="C32" s="42">
        <v>0.2</v>
      </c>
      <c r="D32" s="46">
        <f>C32*(C16+D26+C101)</f>
        <v>0</v>
      </c>
    </row>
    <row r="33" spans="1:5" ht="16" thickBot="1">
      <c r="A33" s="38" t="s">
        <v>47</v>
      </c>
      <c r="B33" s="39" t="s">
        <v>69</v>
      </c>
      <c r="C33" s="42">
        <v>2.5000000000000001E-2</v>
      </c>
      <c r="D33" s="46">
        <f>C33*(C16+D26+C101)</f>
        <v>0</v>
      </c>
    </row>
    <row r="34" spans="1:5" ht="16" thickBot="1">
      <c r="A34" s="38" t="s">
        <v>49</v>
      </c>
      <c r="B34" s="39" t="s">
        <v>70</v>
      </c>
      <c r="C34" s="602">
        <v>0.03</v>
      </c>
      <c r="D34" s="46">
        <f>C34*(C16+D26+C101)</f>
        <v>0</v>
      </c>
    </row>
    <row r="35" spans="1:5" ht="16" thickBot="1">
      <c r="A35" s="38" t="s">
        <v>51</v>
      </c>
      <c r="B35" s="39" t="s">
        <v>71</v>
      </c>
      <c r="C35" s="42">
        <v>1.4999999999999999E-2</v>
      </c>
      <c r="D35" s="46">
        <f>C35*(C16+D26+C101)</f>
        <v>0</v>
      </c>
    </row>
    <row r="36" spans="1:5" ht="16" thickBot="1">
      <c r="A36" s="38" t="s">
        <v>53</v>
      </c>
      <c r="B36" s="39" t="s">
        <v>72</v>
      </c>
      <c r="C36" s="42">
        <v>0.01</v>
      </c>
      <c r="D36" s="46">
        <f>C36*(C16+D26+C101)</f>
        <v>0</v>
      </c>
    </row>
    <row r="37" spans="1:5" ht="16" thickBot="1">
      <c r="A37" s="38" t="s">
        <v>73</v>
      </c>
      <c r="B37" s="39" t="s">
        <v>74</v>
      </c>
      <c r="C37" s="42">
        <v>6.0000000000000001E-3</v>
      </c>
      <c r="D37" s="46">
        <f>C37*(C16+D26+C101)</f>
        <v>0</v>
      </c>
    </row>
    <row r="38" spans="1:5" ht="16" thickBot="1">
      <c r="A38" s="38" t="s">
        <v>55</v>
      </c>
      <c r="B38" s="39" t="s">
        <v>75</v>
      </c>
      <c r="C38" s="42">
        <v>2E-3</v>
      </c>
      <c r="D38" s="46">
        <f>C38*(C16+D26+C101)</f>
        <v>0</v>
      </c>
    </row>
    <row r="39" spans="1:5" ht="16" thickBot="1">
      <c r="A39" s="38" t="s">
        <v>76</v>
      </c>
      <c r="B39" s="39" t="s">
        <v>77</v>
      </c>
      <c r="C39" s="42">
        <v>0.08</v>
      </c>
      <c r="D39" s="46">
        <f>C39*(C16+D26+C101)</f>
        <v>0</v>
      </c>
    </row>
    <row r="40" spans="1:5" ht="16" thickBot="1">
      <c r="A40" s="574" t="s">
        <v>78</v>
      </c>
      <c r="B40" s="575"/>
      <c r="C40" s="48">
        <f>SUM(C32:C39)</f>
        <v>0.36800000000000005</v>
      </c>
      <c r="D40" s="49">
        <f>SUM(D32:D39)</f>
        <v>0</v>
      </c>
    </row>
    <row r="43" spans="1:5">
      <c r="A43" s="576" t="s">
        <v>79</v>
      </c>
      <c r="B43" s="576"/>
      <c r="C43" s="576"/>
    </row>
    <row r="44" spans="1:5" ht="16" thickBot="1"/>
    <row r="45" spans="1:5" ht="16" thickBot="1">
      <c r="A45" s="36" t="s">
        <v>80</v>
      </c>
      <c r="B45" s="37" t="s">
        <v>81</v>
      </c>
      <c r="C45" s="37" t="s">
        <v>44</v>
      </c>
    </row>
    <row r="46" spans="1:5" ht="16" thickBot="1">
      <c r="A46" s="38" t="s">
        <v>45</v>
      </c>
      <c r="B46" s="39" t="s">
        <v>82</v>
      </c>
      <c r="C46" s="213"/>
      <c r="E46" s="209"/>
    </row>
    <row r="47" spans="1:5" ht="16" thickBot="1">
      <c r="A47" s="38" t="s">
        <v>47</v>
      </c>
      <c r="B47" s="39" t="s">
        <v>83</v>
      </c>
      <c r="C47" s="213"/>
    </row>
    <row r="48" spans="1:5" ht="16" thickBot="1">
      <c r="A48" s="38" t="s">
        <v>49</v>
      </c>
      <c r="B48" s="39" t="s">
        <v>84</v>
      </c>
      <c r="C48" s="213"/>
    </row>
    <row r="49" spans="1:4" ht="16" thickBot="1">
      <c r="A49" s="38" t="s">
        <v>51</v>
      </c>
      <c r="B49" s="39" t="s">
        <v>56</v>
      </c>
      <c r="C49" s="40"/>
    </row>
    <row r="50" spans="1:4" ht="16" thickBot="1">
      <c r="A50" s="574" t="s">
        <v>57</v>
      </c>
      <c r="B50" s="575"/>
      <c r="C50" s="58">
        <f>SUM(C46:C49)</f>
        <v>0</v>
      </c>
    </row>
    <row r="53" spans="1:4">
      <c r="A53" s="576" t="s">
        <v>85</v>
      </c>
      <c r="B53" s="576"/>
      <c r="C53" s="576"/>
    </row>
    <row r="54" spans="1:4" ht="16" thickBot="1"/>
    <row r="55" spans="1:4" ht="16" thickBot="1">
      <c r="A55" s="36">
        <v>2</v>
      </c>
      <c r="B55" s="37" t="s">
        <v>86</v>
      </c>
      <c r="C55" s="37" t="s">
        <v>44</v>
      </c>
    </row>
    <row r="56" spans="1:4" ht="16" thickBot="1">
      <c r="A56" s="38" t="s">
        <v>60</v>
      </c>
      <c r="B56" s="39" t="s">
        <v>61</v>
      </c>
      <c r="C56" s="46">
        <f>D26</f>
        <v>0</v>
      </c>
    </row>
    <row r="57" spans="1:4" ht="16" thickBot="1">
      <c r="A57" s="38" t="s">
        <v>66</v>
      </c>
      <c r="B57" s="39" t="s">
        <v>67</v>
      </c>
      <c r="C57" s="46">
        <f>D40</f>
        <v>0</v>
      </c>
    </row>
    <row r="58" spans="1:4" ht="16" thickBot="1">
      <c r="A58" s="38" t="s">
        <v>80</v>
      </c>
      <c r="B58" s="39" t="s">
        <v>81</v>
      </c>
      <c r="C58" s="46">
        <f>C50</f>
        <v>0</v>
      </c>
    </row>
    <row r="59" spans="1:4" ht="16" thickBot="1">
      <c r="A59" s="574" t="s">
        <v>57</v>
      </c>
      <c r="B59" s="575"/>
      <c r="C59" s="49">
        <f>SUM(C56:C58)</f>
        <v>0</v>
      </c>
    </row>
    <row r="60" spans="1:4">
      <c r="A60" s="50"/>
    </row>
    <row r="62" spans="1:4">
      <c r="A62" s="569" t="s">
        <v>87</v>
      </c>
      <c r="B62" s="569"/>
      <c r="C62" s="569"/>
      <c r="D62" s="569"/>
    </row>
    <row r="63" spans="1:4" ht="16" thickBot="1"/>
    <row r="64" spans="1:4" ht="16" thickBot="1">
      <c r="A64" s="36">
        <v>3</v>
      </c>
      <c r="B64" s="37" t="s">
        <v>88</v>
      </c>
      <c r="C64" s="37" t="s">
        <v>62</v>
      </c>
      <c r="D64" s="37" t="s">
        <v>44</v>
      </c>
    </row>
    <row r="65" spans="1:4" ht="16" thickBot="1">
      <c r="A65" s="38" t="s">
        <v>45</v>
      </c>
      <c r="B65" s="51" t="s">
        <v>89</v>
      </c>
      <c r="C65" s="52">
        <v>4.1700000000000001E-3</v>
      </c>
      <c r="D65" s="53">
        <f>C65*C16</f>
        <v>0</v>
      </c>
    </row>
    <row r="66" spans="1:4" ht="16" thickBot="1">
      <c r="A66" s="38" t="s">
        <v>47</v>
      </c>
      <c r="B66" s="51" t="s">
        <v>90</v>
      </c>
      <c r="C66" s="52">
        <v>3.3E-4</v>
      </c>
      <c r="D66" s="54">
        <f>C66*C16</f>
        <v>0</v>
      </c>
    </row>
    <row r="67" spans="1:4" ht="16" thickBot="1">
      <c r="A67" s="38" t="s">
        <v>49</v>
      </c>
      <c r="B67" s="51" t="s">
        <v>91</v>
      </c>
      <c r="C67" s="52">
        <v>1.6000000000000001E-3</v>
      </c>
      <c r="D67" s="53">
        <f>C67*C16</f>
        <v>0</v>
      </c>
    </row>
    <row r="68" spans="1:4" ht="16" thickBot="1">
      <c r="A68" s="38" t="s">
        <v>51</v>
      </c>
      <c r="B68" s="51" t="s">
        <v>92</v>
      </c>
      <c r="C68" s="225">
        <v>1.9439999999999999E-2</v>
      </c>
      <c r="D68" s="54">
        <f>C68*C16</f>
        <v>0</v>
      </c>
    </row>
    <row r="69" spans="1:4" ht="16" thickBot="1">
      <c r="A69" s="38" t="s">
        <v>53</v>
      </c>
      <c r="B69" s="51" t="s">
        <v>93</v>
      </c>
      <c r="C69" s="52">
        <f>C40*C68</f>
        <v>7.1539200000000002E-3</v>
      </c>
      <c r="D69" s="53">
        <f>C69*C16</f>
        <v>0</v>
      </c>
    </row>
    <row r="70" spans="1:4" ht="16" thickBot="1">
      <c r="A70" s="38" t="s">
        <v>73</v>
      </c>
      <c r="B70" s="51" t="s">
        <v>94</v>
      </c>
      <c r="C70" s="52">
        <v>3.2000000000000001E-2</v>
      </c>
      <c r="D70" s="53">
        <f>C70*C16</f>
        <v>0</v>
      </c>
    </row>
    <row r="71" spans="1:4" ht="16" thickBot="1">
      <c r="A71" s="574" t="s">
        <v>57</v>
      </c>
      <c r="B71" s="575"/>
      <c r="C71" s="55"/>
      <c r="D71" s="145">
        <f>SUM(D65:D70)</f>
        <v>0</v>
      </c>
    </row>
    <row r="74" spans="1:4">
      <c r="A74" s="569" t="s">
        <v>95</v>
      </c>
      <c r="B74" s="569"/>
      <c r="C74" s="569"/>
      <c r="D74" s="569"/>
    </row>
    <row r="77" spans="1:4">
      <c r="A77" s="569" t="s">
        <v>96</v>
      </c>
      <c r="B77" s="569"/>
      <c r="C77" s="569"/>
      <c r="D77" s="569"/>
    </row>
    <row r="78" spans="1:4" ht="16" thickBot="1">
      <c r="A78" s="41"/>
    </row>
    <row r="79" spans="1:4" ht="16" thickBot="1">
      <c r="A79" s="36" t="s">
        <v>97</v>
      </c>
      <c r="B79" s="37" t="s">
        <v>98</v>
      </c>
      <c r="C79" s="37" t="s">
        <v>62</v>
      </c>
      <c r="D79" s="37" t="s">
        <v>44</v>
      </c>
    </row>
    <row r="80" spans="1:4" ht="16" thickBot="1">
      <c r="A80" s="38" t="s">
        <v>45</v>
      </c>
      <c r="B80" s="39" t="s">
        <v>99</v>
      </c>
      <c r="C80" s="52">
        <v>9.2599999999999991E-3</v>
      </c>
      <c r="D80" s="53">
        <f>C80*C16</f>
        <v>0</v>
      </c>
    </row>
    <row r="81" spans="1:4" ht="16" thickBot="1">
      <c r="A81" s="38" t="s">
        <v>47</v>
      </c>
      <c r="B81" s="39" t="s">
        <v>98</v>
      </c>
      <c r="C81" s="52">
        <v>5.5599999999999998E-3</v>
      </c>
      <c r="D81" s="54">
        <f>C81*C16</f>
        <v>0</v>
      </c>
    </row>
    <row r="82" spans="1:4" ht="16" thickBot="1">
      <c r="A82" s="38" t="s">
        <v>49</v>
      </c>
      <c r="B82" s="39" t="s">
        <v>100</v>
      </c>
      <c r="C82" s="52">
        <v>2.7999999999999998E-4</v>
      </c>
      <c r="D82" s="53">
        <f>C82*C16</f>
        <v>0</v>
      </c>
    </row>
    <row r="83" spans="1:4" ht="16" thickBot="1">
      <c r="A83" s="38" t="s">
        <v>51</v>
      </c>
      <c r="B83" s="39" t="s">
        <v>101</v>
      </c>
      <c r="C83" s="52">
        <v>1.9000000000000001E-4</v>
      </c>
      <c r="D83" s="54">
        <f>C83*C16</f>
        <v>0</v>
      </c>
    </row>
    <row r="84" spans="1:4" ht="16" thickBot="1">
      <c r="A84" s="38" t="s">
        <v>53</v>
      </c>
      <c r="B84" s="39" t="s">
        <v>102</v>
      </c>
      <c r="C84" s="52">
        <v>5.5999999999999995E-4</v>
      </c>
      <c r="D84" s="53">
        <f>C84*C16</f>
        <v>0</v>
      </c>
    </row>
    <row r="85" spans="1:4" ht="16" thickBot="1">
      <c r="A85" s="38" t="s">
        <v>73</v>
      </c>
      <c r="B85" s="39" t="s">
        <v>56</v>
      </c>
      <c r="C85" s="52"/>
      <c r="D85" s="53">
        <f>C85*C16</f>
        <v>0</v>
      </c>
    </row>
    <row r="86" spans="1:4" ht="16" thickBot="1">
      <c r="A86" s="574" t="s">
        <v>78</v>
      </c>
      <c r="B86" s="575"/>
      <c r="C86" s="55">
        <f>SUM(C80:C85)</f>
        <v>1.585E-2</v>
      </c>
      <c r="D86" s="144">
        <f>SUM(D80:D85)</f>
        <v>0</v>
      </c>
    </row>
    <row r="89" spans="1:4">
      <c r="A89" s="576" t="s">
        <v>103</v>
      </c>
      <c r="B89" s="576"/>
      <c r="C89" s="576"/>
    </row>
    <row r="90" spans="1:4" ht="16" thickBot="1">
      <c r="A90" s="41"/>
    </row>
    <row r="91" spans="1:4" ht="16" thickBot="1">
      <c r="A91" s="36" t="s">
        <v>104</v>
      </c>
      <c r="B91" s="37" t="s">
        <v>105</v>
      </c>
      <c r="C91" s="37" t="s">
        <v>44</v>
      </c>
    </row>
    <row r="92" spans="1:4" ht="16" thickBot="1">
      <c r="A92" s="38" t="s">
        <v>45</v>
      </c>
      <c r="B92" s="39" t="s">
        <v>106</v>
      </c>
      <c r="C92" s="40">
        <v>0</v>
      </c>
    </row>
    <row r="93" spans="1:4" ht="16" thickBot="1">
      <c r="A93" s="574" t="s">
        <v>57</v>
      </c>
      <c r="B93" s="575"/>
      <c r="C93" s="56"/>
    </row>
    <row r="96" spans="1:4">
      <c r="A96" s="576" t="s">
        <v>107</v>
      </c>
      <c r="B96" s="576"/>
      <c r="C96" s="576"/>
    </row>
    <row r="97" spans="1:6" ht="16" thickBot="1">
      <c r="A97" s="41"/>
    </row>
    <row r="98" spans="1:6" ht="16" thickBot="1">
      <c r="A98" s="36">
        <v>4</v>
      </c>
      <c r="B98" s="37" t="s">
        <v>108</v>
      </c>
      <c r="C98" s="37" t="s">
        <v>44</v>
      </c>
    </row>
    <row r="99" spans="1:6" ht="16" thickBot="1">
      <c r="A99" s="38" t="s">
        <v>97</v>
      </c>
      <c r="B99" s="39" t="s">
        <v>98</v>
      </c>
      <c r="C99" s="40">
        <f>D86</f>
        <v>0</v>
      </c>
    </row>
    <row r="100" spans="1:6" ht="16" thickBot="1">
      <c r="A100" s="38" t="s">
        <v>104</v>
      </c>
      <c r="B100" s="39" t="s">
        <v>105</v>
      </c>
      <c r="C100" s="40">
        <v>0</v>
      </c>
    </row>
    <row r="101" spans="1:6" ht="16" thickBot="1">
      <c r="A101" s="574" t="s">
        <v>57</v>
      </c>
      <c r="B101" s="575"/>
      <c r="C101" s="40">
        <f>SUM(C99:C100)</f>
        <v>0</v>
      </c>
    </row>
    <row r="104" spans="1:6">
      <c r="A104" s="569" t="s">
        <v>109</v>
      </c>
      <c r="B104" s="569"/>
      <c r="C104" s="569"/>
    </row>
    <row r="105" spans="1:6" ht="16" thickBot="1"/>
    <row r="106" spans="1:6" ht="16" thickBot="1">
      <c r="A106" s="36">
        <v>5</v>
      </c>
      <c r="B106" s="57" t="s">
        <v>110</v>
      </c>
      <c r="C106" s="37" t="s">
        <v>44</v>
      </c>
    </row>
    <row r="107" spans="1:6" ht="16" thickBot="1">
      <c r="A107" s="38" t="s">
        <v>45</v>
      </c>
      <c r="B107" s="39" t="s">
        <v>111</v>
      </c>
      <c r="C107" s="211">
        <f>ASG!C107</f>
        <v>0</v>
      </c>
      <c r="F107" s="201"/>
    </row>
    <row r="108" spans="1:6" ht="16" thickBot="1">
      <c r="A108" s="38" t="s">
        <v>47</v>
      </c>
      <c r="B108" s="39" t="s">
        <v>112</v>
      </c>
      <c r="C108" s="211">
        <v>0</v>
      </c>
    </row>
    <row r="109" spans="1:6" ht="16" thickBot="1">
      <c r="A109" s="38" t="s">
        <v>49</v>
      </c>
      <c r="B109" s="39" t="s">
        <v>113</v>
      </c>
      <c r="C109" s="211">
        <v>0</v>
      </c>
    </row>
    <row r="110" spans="1:6" ht="16" thickBot="1">
      <c r="A110" s="38" t="s">
        <v>51</v>
      </c>
      <c r="B110" s="39" t="s">
        <v>114</v>
      </c>
      <c r="C110" s="211">
        <v>0</v>
      </c>
    </row>
    <row r="111" spans="1:6" ht="16" thickBot="1">
      <c r="A111" s="574" t="s">
        <v>78</v>
      </c>
      <c r="B111" s="575"/>
      <c r="C111" s="58">
        <f>SUM(C107:C110)</f>
        <v>0</v>
      </c>
    </row>
    <row r="114" spans="1:4">
      <c r="A114" s="569" t="s">
        <v>115</v>
      </c>
      <c r="B114" s="569"/>
      <c r="C114" s="569"/>
      <c r="D114" s="569"/>
    </row>
    <row r="115" spans="1:4" ht="16" thickBot="1"/>
    <row r="116" spans="1:4" ht="16" thickBot="1">
      <c r="A116" s="36">
        <v>6</v>
      </c>
      <c r="B116" s="57" t="s">
        <v>116</v>
      </c>
      <c r="C116" s="37" t="s">
        <v>62</v>
      </c>
      <c r="D116" s="37" t="s">
        <v>44</v>
      </c>
    </row>
    <row r="117" spans="1:4" ht="16" thickBot="1">
      <c r="A117" s="38" t="s">
        <v>45</v>
      </c>
      <c r="B117" s="39" t="s">
        <v>117</v>
      </c>
      <c r="C117" s="147">
        <f>ASG!$C$117</f>
        <v>0.03</v>
      </c>
      <c r="D117" s="40">
        <f>(C137)*C117</f>
        <v>0</v>
      </c>
    </row>
    <row r="118" spans="1:4" ht="16" thickBot="1">
      <c r="A118" s="38" t="s">
        <v>47</v>
      </c>
      <c r="B118" s="39" t="s">
        <v>118</v>
      </c>
      <c r="C118" s="147">
        <f>ASG!$C$118</f>
        <v>6.7900000000000002E-2</v>
      </c>
      <c r="D118" s="40">
        <f>(C137+D117)*C118</f>
        <v>0</v>
      </c>
    </row>
    <row r="119" spans="1:4" ht="16" thickBot="1">
      <c r="A119" s="38"/>
      <c r="B119" s="59" t="s">
        <v>119</v>
      </c>
      <c r="C119" s="52">
        <f>SUM(C117:C118)</f>
        <v>9.7900000000000001E-2</v>
      </c>
      <c r="D119" s="40">
        <f>SUM(D117:D118)</f>
        <v>0</v>
      </c>
    </row>
    <row r="120" spans="1:4" ht="16" thickBot="1">
      <c r="A120" s="38" t="s">
        <v>49</v>
      </c>
      <c r="B120" s="39" t="s">
        <v>120</v>
      </c>
      <c r="C120" s="60"/>
      <c r="D120" s="148"/>
    </row>
    <row r="121" spans="1:4" ht="16" thickBot="1">
      <c r="A121" s="38"/>
      <c r="B121" s="39" t="s">
        <v>121</v>
      </c>
      <c r="C121" s="52"/>
      <c r="D121" s="149"/>
    </row>
    <row r="122" spans="1:4" ht="16" thickBot="1">
      <c r="A122" s="38"/>
      <c r="B122" s="39" t="s">
        <v>122</v>
      </c>
      <c r="C122" s="147">
        <v>6.4999999999999997E-3</v>
      </c>
      <c r="D122" s="40">
        <f>$C$139*C122</f>
        <v>0</v>
      </c>
    </row>
    <row r="123" spans="1:4" ht="16" thickBot="1">
      <c r="A123" s="38"/>
      <c r="B123" s="39" t="s">
        <v>123</v>
      </c>
      <c r="C123" s="147">
        <v>0.03</v>
      </c>
      <c r="D123" s="40">
        <f>$C$139*C123</f>
        <v>0</v>
      </c>
    </row>
    <row r="124" spans="1:4" ht="16" thickBot="1">
      <c r="A124" s="38"/>
      <c r="B124" s="39" t="s">
        <v>124</v>
      </c>
      <c r="C124" s="55"/>
      <c r="D124" s="40"/>
    </row>
    <row r="125" spans="1:4" ht="16" thickBot="1">
      <c r="A125" s="38"/>
      <c r="B125" s="39" t="s">
        <v>236</v>
      </c>
      <c r="C125" s="55">
        <v>0.05</v>
      </c>
      <c r="D125" s="40">
        <f>$C$139*C125</f>
        <v>0</v>
      </c>
    </row>
    <row r="126" spans="1:4" ht="16" thickBot="1">
      <c r="A126" s="574" t="s">
        <v>78</v>
      </c>
      <c r="B126" s="575"/>
      <c r="C126" s="60">
        <f>C122+C123+C125</f>
        <v>8.6499999999999994E-2</v>
      </c>
      <c r="D126" s="148">
        <f>(C137+D117+D118)/(1-C126)-(C137+D117+D118)</f>
        <v>0</v>
      </c>
    </row>
    <row r="129" spans="1:9">
      <c r="A129" s="569" t="s">
        <v>125</v>
      </c>
      <c r="B129" s="569"/>
      <c r="C129" s="569"/>
    </row>
    <row r="130" spans="1:9" ht="16" thickBot="1"/>
    <row r="131" spans="1:9" ht="16" thickBot="1">
      <c r="A131" s="36"/>
      <c r="B131" s="37" t="s">
        <v>126</v>
      </c>
      <c r="C131" s="37" t="s">
        <v>44</v>
      </c>
    </row>
    <row r="132" spans="1:9" ht="16" thickBot="1">
      <c r="A132" s="61" t="s">
        <v>45</v>
      </c>
      <c r="B132" s="39" t="s">
        <v>42</v>
      </c>
      <c r="C132" s="62">
        <f>C16</f>
        <v>0</v>
      </c>
    </row>
    <row r="133" spans="1:9" ht="16" thickBot="1">
      <c r="A133" s="61" t="s">
        <v>47</v>
      </c>
      <c r="B133" s="39" t="s">
        <v>58</v>
      </c>
      <c r="C133" s="62">
        <f>C59</f>
        <v>0</v>
      </c>
    </row>
    <row r="134" spans="1:9" ht="16" thickBot="1">
      <c r="A134" s="61" t="s">
        <v>49</v>
      </c>
      <c r="B134" s="39" t="s">
        <v>87</v>
      </c>
      <c r="C134" s="62">
        <f>D71</f>
        <v>0</v>
      </c>
    </row>
    <row r="135" spans="1:9" ht="16" thickBot="1">
      <c r="A135" s="61" t="s">
        <v>51</v>
      </c>
      <c r="B135" s="39" t="s">
        <v>95</v>
      </c>
      <c r="C135" s="62">
        <f>C101</f>
        <v>0</v>
      </c>
    </row>
    <row r="136" spans="1:9" ht="16" thickBot="1">
      <c r="A136" s="61" t="s">
        <v>53</v>
      </c>
      <c r="B136" s="39" t="s">
        <v>109</v>
      </c>
      <c r="C136" s="62">
        <f>C111</f>
        <v>0</v>
      </c>
    </row>
    <row r="137" spans="1:9" ht="16" thickBot="1">
      <c r="A137" s="574" t="s">
        <v>127</v>
      </c>
      <c r="B137" s="575"/>
      <c r="C137" s="62">
        <f>SUM(C132:C136)</f>
        <v>0</v>
      </c>
    </row>
    <row r="138" spans="1:9" ht="16" thickBot="1">
      <c r="A138" s="61" t="s">
        <v>73</v>
      </c>
      <c r="B138" s="39" t="s">
        <v>128</v>
      </c>
      <c r="C138" s="62">
        <f>D119+D126</f>
        <v>0</v>
      </c>
    </row>
    <row r="139" spans="1:9" ht="16" thickBot="1">
      <c r="A139" s="574" t="s">
        <v>129</v>
      </c>
      <c r="B139" s="575"/>
      <c r="C139" s="63">
        <f>ROUND(SUM(C137:C138),2)</f>
        <v>0</v>
      </c>
    </row>
    <row r="140" spans="1:9" ht="16" thickBot="1"/>
    <row r="141" spans="1:9">
      <c r="A141" s="64" t="s">
        <v>130</v>
      </c>
      <c r="B141" s="65" t="s">
        <v>131</v>
      </c>
      <c r="C141" s="66">
        <f>C126</f>
        <v>8.6499999999999994E-2</v>
      </c>
      <c r="D141" s="67"/>
      <c r="E141" s="67"/>
      <c r="F141" s="67"/>
      <c r="G141" s="67"/>
      <c r="H141" s="68"/>
      <c r="I141" s="69"/>
    </row>
    <row r="142" spans="1:9">
      <c r="A142" s="70"/>
      <c r="B142" s="67">
        <v>100</v>
      </c>
      <c r="C142" s="71"/>
      <c r="D142" s="67"/>
      <c r="E142" s="67"/>
      <c r="F142" s="67"/>
      <c r="G142" s="67"/>
      <c r="H142" s="68"/>
      <c r="I142" s="69"/>
    </row>
    <row r="143" spans="1:9">
      <c r="A143" s="72"/>
      <c r="B143" s="73"/>
      <c r="C143" s="74"/>
      <c r="D143" s="73"/>
      <c r="E143" s="73"/>
      <c r="F143" s="73"/>
      <c r="G143" s="73"/>
      <c r="H143" s="73"/>
      <c r="I143" s="75"/>
    </row>
    <row r="144" spans="1:9">
      <c r="A144" s="70" t="s">
        <v>132</v>
      </c>
      <c r="B144" s="67" t="s">
        <v>133</v>
      </c>
      <c r="C144" s="76">
        <f>SUM(C137+D117+D118)</f>
        <v>0</v>
      </c>
      <c r="D144" s="67"/>
      <c r="E144" s="67"/>
      <c r="F144" s="67"/>
      <c r="G144" s="67"/>
      <c r="H144" s="68"/>
      <c r="I144" s="77"/>
    </row>
    <row r="145" spans="1:9">
      <c r="A145" s="72"/>
      <c r="B145" s="73"/>
      <c r="C145" s="74"/>
      <c r="D145" s="73"/>
      <c r="E145" s="73"/>
      <c r="F145" s="73"/>
      <c r="G145" s="73"/>
      <c r="H145" s="73"/>
      <c r="I145" s="78"/>
    </row>
    <row r="146" spans="1:9">
      <c r="A146" s="70" t="s">
        <v>134</v>
      </c>
      <c r="B146" s="67" t="s">
        <v>135</v>
      </c>
      <c r="C146" s="79">
        <f>(C144/(1-C126))</f>
        <v>0</v>
      </c>
      <c r="D146" s="67"/>
      <c r="E146" s="67"/>
      <c r="F146" s="67"/>
      <c r="G146" s="67"/>
      <c r="H146" s="68"/>
      <c r="I146" s="77"/>
    </row>
    <row r="147" spans="1:9">
      <c r="A147" s="72"/>
      <c r="B147" s="73"/>
      <c r="C147" s="74"/>
      <c r="D147" s="73"/>
      <c r="E147" s="73"/>
      <c r="F147" s="73"/>
      <c r="G147" s="73"/>
      <c r="H147" s="73"/>
      <c r="I147" s="75"/>
    </row>
    <row r="148" spans="1:9" ht="16" thickBot="1">
      <c r="A148" s="80"/>
      <c r="B148" s="81" t="s">
        <v>136</v>
      </c>
      <c r="C148" s="82">
        <f>C146-C144</f>
        <v>0</v>
      </c>
      <c r="D148" s="67"/>
      <c r="E148" s="67"/>
      <c r="F148" s="67"/>
      <c r="G148" s="67"/>
      <c r="H148" s="68"/>
      <c r="I148" s="69"/>
    </row>
  </sheetData>
  <mergeCells count="32">
    <mergeCell ref="A1:D1"/>
    <mergeCell ref="A2:D2"/>
    <mergeCell ref="A3:D3"/>
    <mergeCell ref="A6:C6"/>
    <mergeCell ref="A16:B16"/>
    <mergeCell ref="A19:D19"/>
    <mergeCell ref="A5:C5"/>
    <mergeCell ref="A4:D4"/>
    <mergeCell ref="A21:D21"/>
    <mergeCell ref="A26:B26"/>
    <mergeCell ref="A29:D29"/>
    <mergeCell ref="A40:B40"/>
    <mergeCell ref="A43:C43"/>
    <mergeCell ref="A50:B50"/>
    <mergeCell ref="A53:C53"/>
    <mergeCell ref="A59:B59"/>
    <mergeCell ref="A62:D62"/>
    <mergeCell ref="A71:B71"/>
    <mergeCell ref="A74:D74"/>
    <mergeCell ref="A77:D77"/>
    <mergeCell ref="A86:B86"/>
    <mergeCell ref="A89:C89"/>
    <mergeCell ref="A93:B93"/>
    <mergeCell ref="A96:C96"/>
    <mergeCell ref="A101:B101"/>
    <mergeCell ref="A137:B137"/>
    <mergeCell ref="A139:B139"/>
    <mergeCell ref="A104:C104"/>
    <mergeCell ref="A111:B111"/>
    <mergeCell ref="A114:D114"/>
    <mergeCell ref="A126:B126"/>
    <mergeCell ref="A129:C129"/>
  </mergeCells>
  <pageMargins left="0.511811024" right="0.511811024" top="0.78740157499999996" bottom="0.78740157499999996" header="0.31496062000000002" footer="0.31496062000000002"/>
  <pageSetup paperSize="9" scale="75" orientation="portrait" r:id="rId1"/>
  <rowBreaks count="2" manualBreakCount="2">
    <brk id="52" max="16383" man="1"/>
    <brk id="11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48"/>
  <sheetViews>
    <sheetView showGridLines="0" view="pageBreakPreview" topLeftCell="A136" zoomScale="90" zoomScaleNormal="100" zoomScaleSheetLayoutView="90" workbookViewId="0">
      <selection activeCell="C122" sqref="C122:C123"/>
    </sheetView>
  </sheetViews>
  <sheetFormatPr defaultColWidth="9.1796875" defaultRowHeight="15.5"/>
  <cols>
    <col min="1" max="1" width="9.1796875" style="35"/>
    <col min="2" max="2" width="72.1796875" style="35" customWidth="1"/>
    <col min="3" max="3" width="18" style="35" customWidth="1"/>
    <col min="4" max="4" width="16.7265625" style="35" customWidth="1"/>
    <col min="5" max="5" width="23.54296875" style="35" customWidth="1"/>
    <col min="6" max="6" width="32.1796875" style="35" customWidth="1"/>
    <col min="7" max="7" width="15.1796875" style="35" customWidth="1"/>
    <col min="8" max="16384" width="9.1796875" style="35"/>
  </cols>
  <sheetData>
    <row r="1" spans="1:4" ht="23">
      <c r="A1" s="571" t="s">
        <v>39</v>
      </c>
      <c r="B1" s="571"/>
      <c r="C1" s="571"/>
      <c r="D1" s="571"/>
    </row>
    <row r="2" spans="1:4" ht="48.65" customHeight="1">
      <c r="A2" s="572" t="s">
        <v>40</v>
      </c>
      <c r="B2" s="572"/>
      <c r="C2" s="572"/>
      <c r="D2" s="572"/>
    </row>
    <row r="3" spans="1:4">
      <c r="A3" s="573" t="s">
        <v>41</v>
      </c>
      <c r="B3" s="573"/>
      <c r="C3" s="573"/>
      <c r="D3" s="573"/>
    </row>
    <row r="4" spans="1:4">
      <c r="A4" s="570" t="s">
        <v>239</v>
      </c>
      <c r="B4" s="570"/>
      <c r="C4" s="570"/>
      <c r="D4" s="570"/>
    </row>
    <row r="5" spans="1:4">
      <c r="A5" s="570" t="s">
        <v>238</v>
      </c>
      <c r="B5" s="570"/>
      <c r="C5" s="570"/>
    </row>
    <row r="6" spans="1:4">
      <c r="A6" s="569" t="s">
        <v>42</v>
      </c>
      <c r="B6" s="569"/>
      <c r="C6" s="569"/>
    </row>
    <row r="7" spans="1:4" ht="16" thickBot="1"/>
    <row r="8" spans="1:4" ht="16" thickBot="1">
      <c r="A8" s="36">
        <v>1</v>
      </c>
      <c r="B8" s="37" t="s">
        <v>43</v>
      </c>
      <c r="C8" s="37" t="s">
        <v>44</v>
      </c>
    </row>
    <row r="9" spans="1:4" ht="16" thickBot="1">
      <c r="A9" s="38" t="s">
        <v>45</v>
      </c>
      <c r="B9" s="39" t="s">
        <v>46</v>
      </c>
      <c r="C9" s="208"/>
    </row>
    <row r="10" spans="1:4" ht="16" thickBot="1">
      <c r="A10" s="38" t="s">
        <v>47</v>
      </c>
      <c r="B10" s="39" t="s">
        <v>48</v>
      </c>
      <c r="C10" s="40"/>
    </row>
    <row r="11" spans="1:4" ht="16" thickBot="1">
      <c r="A11" s="38" t="s">
        <v>49</v>
      </c>
      <c r="B11" s="39" t="s">
        <v>50</v>
      </c>
      <c r="C11" s="40">
        <f>C9*40%</f>
        <v>0</v>
      </c>
    </row>
    <row r="12" spans="1:4" ht="16" thickBot="1">
      <c r="A12" s="38" t="s">
        <v>51</v>
      </c>
      <c r="B12" s="39" t="s">
        <v>52</v>
      </c>
      <c r="C12" s="40"/>
    </row>
    <row r="13" spans="1:4" ht="16" thickBot="1">
      <c r="A13" s="38" t="s">
        <v>53</v>
      </c>
      <c r="B13" s="39" t="s">
        <v>54</v>
      </c>
      <c r="C13" s="40"/>
    </row>
    <row r="14" spans="1:4" ht="16" thickBot="1">
      <c r="A14" s="38"/>
      <c r="B14" s="39"/>
      <c r="C14" s="40"/>
    </row>
    <row r="15" spans="1:4" ht="16" thickBot="1">
      <c r="A15" s="38" t="s">
        <v>55</v>
      </c>
      <c r="B15" s="39" t="s">
        <v>56</v>
      </c>
      <c r="C15" s="40"/>
    </row>
    <row r="16" spans="1:4" ht="16" thickBot="1">
      <c r="A16" s="574" t="s">
        <v>57</v>
      </c>
      <c r="B16" s="575"/>
      <c r="C16" s="40">
        <f>SUM(C9:C15)</f>
        <v>0</v>
      </c>
    </row>
    <row r="19" spans="1:4">
      <c r="A19" s="569" t="s">
        <v>58</v>
      </c>
      <c r="B19" s="569"/>
      <c r="C19" s="569"/>
      <c r="D19" s="569"/>
    </row>
    <row r="20" spans="1:4">
      <c r="A20" s="41"/>
    </row>
    <row r="21" spans="1:4">
      <c r="A21" s="576" t="s">
        <v>59</v>
      </c>
      <c r="B21" s="576"/>
      <c r="C21" s="576"/>
      <c r="D21" s="576"/>
    </row>
    <row r="22" spans="1:4" ht="16" thickBot="1"/>
    <row r="23" spans="1:4" ht="16" thickBot="1">
      <c r="A23" s="36" t="s">
        <v>60</v>
      </c>
      <c r="B23" s="37" t="s">
        <v>61</v>
      </c>
      <c r="C23" s="37" t="s">
        <v>62</v>
      </c>
      <c r="D23" s="37" t="s">
        <v>44</v>
      </c>
    </row>
    <row r="24" spans="1:4" ht="16" thickBot="1">
      <c r="A24" s="38" t="s">
        <v>45</v>
      </c>
      <c r="B24" s="39" t="s">
        <v>63</v>
      </c>
      <c r="C24" s="42">
        <v>8.3299999999999999E-2</v>
      </c>
      <c r="D24" s="43">
        <f>C24*C16</f>
        <v>0</v>
      </c>
    </row>
    <row r="25" spans="1:4" ht="16" thickBot="1">
      <c r="A25" s="38" t="s">
        <v>47</v>
      </c>
      <c r="B25" s="39" t="s">
        <v>64</v>
      </c>
      <c r="C25" s="42">
        <v>0.1111</v>
      </c>
      <c r="D25" s="44">
        <f>C25*C16</f>
        <v>0</v>
      </c>
    </row>
    <row r="26" spans="1:4" ht="16" thickBot="1">
      <c r="A26" s="574" t="s">
        <v>57</v>
      </c>
      <c r="B26" s="575"/>
      <c r="C26" s="42"/>
      <c r="D26" s="45">
        <f>SUM(D24:D25)</f>
        <v>0</v>
      </c>
    </row>
    <row r="29" spans="1:4" ht="32.25" customHeight="1">
      <c r="A29" s="577" t="s">
        <v>65</v>
      </c>
      <c r="B29" s="577"/>
      <c r="C29" s="577"/>
      <c r="D29" s="577"/>
    </row>
    <row r="30" spans="1:4" ht="16" thickBot="1"/>
    <row r="31" spans="1:4" ht="16" thickBot="1">
      <c r="A31" s="36" t="s">
        <v>66</v>
      </c>
      <c r="B31" s="37" t="s">
        <v>67</v>
      </c>
      <c r="C31" s="37" t="s">
        <v>62</v>
      </c>
      <c r="D31" s="37" t="s">
        <v>44</v>
      </c>
    </row>
    <row r="32" spans="1:4" ht="16" thickBot="1">
      <c r="A32" s="38" t="s">
        <v>45</v>
      </c>
      <c r="B32" s="39" t="s">
        <v>68</v>
      </c>
      <c r="C32" s="42">
        <v>0.2</v>
      </c>
      <c r="D32" s="46">
        <f>C32*(C16+D26+C101)</f>
        <v>0</v>
      </c>
    </row>
    <row r="33" spans="1:4" ht="16" thickBot="1">
      <c r="A33" s="38" t="s">
        <v>47</v>
      </c>
      <c r="B33" s="39" t="s">
        <v>69</v>
      </c>
      <c r="C33" s="42">
        <v>2.5000000000000001E-2</v>
      </c>
      <c r="D33" s="46">
        <f>C33*(C16+D26+C101)</f>
        <v>0</v>
      </c>
    </row>
    <row r="34" spans="1:4" ht="16" thickBot="1">
      <c r="A34" s="38" t="s">
        <v>49</v>
      </c>
      <c r="B34" s="39" t="s">
        <v>70</v>
      </c>
      <c r="C34" s="602">
        <v>0.03</v>
      </c>
      <c r="D34" s="46">
        <f>C34*(C16+D26+C101)</f>
        <v>0</v>
      </c>
    </row>
    <row r="35" spans="1:4" ht="16" thickBot="1">
      <c r="A35" s="38" t="s">
        <v>51</v>
      </c>
      <c r="B35" s="39" t="s">
        <v>71</v>
      </c>
      <c r="C35" s="42">
        <v>1.4999999999999999E-2</v>
      </c>
      <c r="D35" s="46">
        <f>C35*(C16+D26+C101)</f>
        <v>0</v>
      </c>
    </row>
    <row r="36" spans="1:4" ht="16" thickBot="1">
      <c r="A36" s="38" t="s">
        <v>53</v>
      </c>
      <c r="B36" s="39" t="s">
        <v>72</v>
      </c>
      <c r="C36" s="42">
        <v>0.01</v>
      </c>
      <c r="D36" s="46">
        <f>C36*(C16+D26+C101)</f>
        <v>0</v>
      </c>
    </row>
    <row r="37" spans="1:4" ht="16" thickBot="1">
      <c r="A37" s="38" t="s">
        <v>73</v>
      </c>
      <c r="B37" s="39" t="s">
        <v>74</v>
      </c>
      <c r="C37" s="42">
        <v>6.0000000000000001E-3</v>
      </c>
      <c r="D37" s="46">
        <f>C37*(C16+D26+C101)</f>
        <v>0</v>
      </c>
    </row>
    <row r="38" spans="1:4" ht="16" thickBot="1">
      <c r="A38" s="38" t="s">
        <v>55</v>
      </c>
      <c r="B38" s="39" t="s">
        <v>75</v>
      </c>
      <c r="C38" s="42">
        <v>2E-3</v>
      </c>
      <c r="D38" s="46">
        <f>C38*(C16+D26+C101)</f>
        <v>0</v>
      </c>
    </row>
    <row r="39" spans="1:4" ht="16" thickBot="1">
      <c r="A39" s="38" t="s">
        <v>76</v>
      </c>
      <c r="B39" s="39" t="s">
        <v>77</v>
      </c>
      <c r="C39" s="42">
        <v>0.08</v>
      </c>
      <c r="D39" s="46">
        <f>C39*(C16+D26+C101)</f>
        <v>0</v>
      </c>
    </row>
    <row r="40" spans="1:4" ht="16" thickBot="1">
      <c r="A40" s="574" t="s">
        <v>78</v>
      </c>
      <c r="B40" s="575"/>
      <c r="C40" s="48">
        <f>SUM(C32:C39)</f>
        <v>0.36800000000000005</v>
      </c>
      <c r="D40" s="49">
        <f>SUM(D32:D39)</f>
        <v>0</v>
      </c>
    </row>
    <row r="43" spans="1:4">
      <c r="A43" s="576" t="s">
        <v>79</v>
      </c>
      <c r="B43" s="576"/>
      <c r="C43" s="576"/>
    </row>
    <row r="44" spans="1:4" ht="16" thickBot="1"/>
    <row r="45" spans="1:4" ht="16" thickBot="1">
      <c r="A45" s="36" t="s">
        <v>80</v>
      </c>
      <c r="B45" s="37" t="s">
        <v>81</v>
      </c>
      <c r="C45" s="37" t="s">
        <v>44</v>
      </c>
    </row>
    <row r="46" spans="1:4" ht="16" thickBot="1">
      <c r="A46" s="38" t="s">
        <v>45</v>
      </c>
      <c r="B46" s="39" t="s">
        <v>82</v>
      </c>
      <c r="C46" s="40"/>
    </row>
    <row r="47" spans="1:4" ht="16" thickBot="1">
      <c r="A47" s="38" t="s">
        <v>47</v>
      </c>
      <c r="B47" s="39" t="s">
        <v>83</v>
      </c>
      <c r="C47" s="213"/>
    </row>
    <row r="48" spans="1:4" ht="16" thickBot="1">
      <c r="A48" s="38" t="s">
        <v>49</v>
      </c>
      <c r="B48" s="39" t="s">
        <v>84</v>
      </c>
      <c r="C48" s="213"/>
    </row>
    <row r="49" spans="1:4" ht="16" thickBot="1">
      <c r="A49" s="38" t="s">
        <v>51</v>
      </c>
      <c r="B49" s="39" t="s">
        <v>56</v>
      </c>
      <c r="C49" s="40"/>
    </row>
    <row r="50" spans="1:4" ht="16" thickBot="1">
      <c r="A50" s="574" t="s">
        <v>57</v>
      </c>
      <c r="B50" s="575"/>
      <c r="C50" s="58">
        <f>SUM(C46:C49)</f>
        <v>0</v>
      </c>
    </row>
    <row r="53" spans="1:4">
      <c r="A53" s="576" t="s">
        <v>85</v>
      </c>
      <c r="B53" s="576"/>
      <c r="C53" s="576"/>
    </row>
    <row r="54" spans="1:4" ht="16" thickBot="1"/>
    <row r="55" spans="1:4" ht="16" thickBot="1">
      <c r="A55" s="36">
        <v>2</v>
      </c>
      <c r="B55" s="37" t="s">
        <v>86</v>
      </c>
      <c r="C55" s="37" t="s">
        <v>44</v>
      </c>
    </row>
    <row r="56" spans="1:4" ht="16" thickBot="1">
      <c r="A56" s="38" t="s">
        <v>60</v>
      </c>
      <c r="B56" s="39" t="s">
        <v>61</v>
      </c>
      <c r="C56" s="46">
        <f>D26</f>
        <v>0</v>
      </c>
    </row>
    <row r="57" spans="1:4" ht="16" thickBot="1">
      <c r="A57" s="38" t="s">
        <v>66</v>
      </c>
      <c r="B57" s="39" t="s">
        <v>67</v>
      </c>
      <c r="C57" s="46">
        <f>D40</f>
        <v>0</v>
      </c>
    </row>
    <row r="58" spans="1:4" ht="16" thickBot="1">
      <c r="A58" s="38" t="s">
        <v>80</v>
      </c>
      <c r="B58" s="39" t="s">
        <v>81</v>
      </c>
      <c r="C58" s="46">
        <f>C50</f>
        <v>0</v>
      </c>
    </row>
    <row r="59" spans="1:4" ht="16" thickBot="1">
      <c r="A59" s="574" t="s">
        <v>57</v>
      </c>
      <c r="B59" s="575"/>
      <c r="C59" s="49">
        <f>SUM(C56:C58)</f>
        <v>0</v>
      </c>
    </row>
    <row r="60" spans="1:4">
      <c r="A60" s="50"/>
    </row>
    <row r="62" spans="1:4">
      <c r="A62" s="569" t="s">
        <v>87</v>
      </c>
      <c r="B62" s="569"/>
      <c r="C62" s="569"/>
      <c r="D62" s="569"/>
    </row>
    <row r="63" spans="1:4" ht="16" thickBot="1"/>
    <row r="64" spans="1:4" ht="16" thickBot="1">
      <c r="A64" s="36">
        <v>3</v>
      </c>
      <c r="B64" s="37" t="s">
        <v>88</v>
      </c>
      <c r="C64" s="37" t="s">
        <v>62</v>
      </c>
      <c r="D64" s="37" t="s">
        <v>44</v>
      </c>
    </row>
    <row r="65" spans="1:4" ht="16" thickBot="1">
      <c r="A65" s="38" t="s">
        <v>45</v>
      </c>
      <c r="B65" s="51" t="s">
        <v>89</v>
      </c>
      <c r="C65" s="52">
        <v>4.1700000000000001E-3</v>
      </c>
      <c r="D65" s="53">
        <f>C65*C16</f>
        <v>0</v>
      </c>
    </row>
    <row r="66" spans="1:4" ht="16" thickBot="1">
      <c r="A66" s="38" t="s">
        <v>47</v>
      </c>
      <c r="B66" s="51" t="s">
        <v>90</v>
      </c>
      <c r="C66" s="52">
        <v>3.3E-4</v>
      </c>
      <c r="D66" s="54">
        <f>C66*C16</f>
        <v>0</v>
      </c>
    </row>
    <row r="67" spans="1:4" ht="16" thickBot="1">
      <c r="A67" s="38" t="s">
        <v>49</v>
      </c>
      <c r="B67" s="51" t="s">
        <v>91</v>
      </c>
      <c r="C67" s="52">
        <v>1.6000000000000001E-3</v>
      </c>
      <c r="D67" s="53">
        <f>C67*C16</f>
        <v>0</v>
      </c>
    </row>
    <row r="68" spans="1:4" ht="16" thickBot="1">
      <c r="A68" s="38" t="s">
        <v>51</v>
      </c>
      <c r="B68" s="51" t="s">
        <v>92</v>
      </c>
      <c r="C68" s="225">
        <v>1.9439999999999999E-2</v>
      </c>
      <c r="D68" s="54">
        <f>C68*C16</f>
        <v>0</v>
      </c>
    </row>
    <row r="69" spans="1:4" ht="16" thickBot="1">
      <c r="A69" s="38" t="s">
        <v>53</v>
      </c>
      <c r="B69" s="51" t="s">
        <v>93</v>
      </c>
      <c r="C69" s="52">
        <f>C40*C68</f>
        <v>7.1539200000000002E-3</v>
      </c>
      <c r="D69" s="53">
        <f>C69*C16</f>
        <v>0</v>
      </c>
    </row>
    <row r="70" spans="1:4" ht="16" thickBot="1">
      <c r="A70" s="38" t="s">
        <v>73</v>
      </c>
      <c r="B70" s="51" t="s">
        <v>94</v>
      </c>
      <c r="C70" s="52">
        <v>3.2000000000000001E-2</v>
      </c>
      <c r="D70" s="53">
        <f>C70*C16</f>
        <v>0</v>
      </c>
    </row>
    <row r="71" spans="1:4" ht="16" thickBot="1">
      <c r="A71" s="574" t="s">
        <v>57</v>
      </c>
      <c r="B71" s="575"/>
      <c r="C71" s="55"/>
      <c r="D71" s="145">
        <f>SUM(D65:D70)</f>
        <v>0</v>
      </c>
    </row>
    <row r="74" spans="1:4">
      <c r="A74" s="569" t="s">
        <v>95</v>
      </c>
      <c r="B74" s="569"/>
      <c r="C74" s="569"/>
      <c r="D74" s="569"/>
    </row>
    <row r="77" spans="1:4">
      <c r="A77" s="569" t="s">
        <v>96</v>
      </c>
      <c r="B77" s="569"/>
      <c r="C77" s="569"/>
      <c r="D77" s="569"/>
    </row>
    <row r="78" spans="1:4" ht="16" thickBot="1">
      <c r="A78" s="41"/>
    </row>
    <row r="79" spans="1:4" ht="16" thickBot="1">
      <c r="A79" s="36" t="s">
        <v>97</v>
      </c>
      <c r="B79" s="37" t="s">
        <v>98</v>
      </c>
      <c r="C79" s="37" t="s">
        <v>62</v>
      </c>
      <c r="D79" s="37" t="s">
        <v>44</v>
      </c>
    </row>
    <row r="80" spans="1:4" ht="16" thickBot="1">
      <c r="A80" s="38" t="s">
        <v>45</v>
      </c>
      <c r="B80" s="39" t="s">
        <v>99</v>
      </c>
      <c r="C80" s="52">
        <v>9.2599999999999991E-3</v>
      </c>
      <c r="D80" s="53">
        <f>C80*C16</f>
        <v>0</v>
      </c>
    </row>
    <row r="81" spans="1:4" ht="16" thickBot="1">
      <c r="A81" s="38" t="s">
        <v>47</v>
      </c>
      <c r="B81" s="39" t="s">
        <v>98</v>
      </c>
      <c r="C81" s="52">
        <v>5.5599999999999998E-3</v>
      </c>
      <c r="D81" s="54">
        <f>C81*C16</f>
        <v>0</v>
      </c>
    </row>
    <row r="82" spans="1:4" ht="16" thickBot="1">
      <c r="A82" s="38" t="s">
        <v>49</v>
      </c>
      <c r="B82" s="39" t="s">
        <v>100</v>
      </c>
      <c r="C82" s="52">
        <v>2.7999999999999998E-4</v>
      </c>
      <c r="D82" s="53">
        <f>C82*C16</f>
        <v>0</v>
      </c>
    </row>
    <row r="83" spans="1:4" ht="16" thickBot="1">
      <c r="A83" s="38" t="s">
        <v>51</v>
      </c>
      <c r="B83" s="39" t="s">
        <v>101</v>
      </c>
      <c r="C83" s="52">
        <v>1.9000000000000001E-4</v>
      </c>
      <c r="D83" s="54">
        <f>C83*C16</f>
        <v>0</v>
      </c>
    </row>
    <row r="84" spans="1:4" ht="16" thickBot="1">
      <c r="A84" s="38" t="s">
        <v>53</v>
      </c>
      <c r="B84" s="39" t="s">
        <v>102</v>
      </c>
      <c r="C84" s="52">
        <v>5.5999999999999995E-4</v>
      </c>
      <c r="D84" s="53">
        <f>C84*C16</f>
        <v>0</v>
      </c>
    </row>
    <row r="85" spans="1:4" ht="16" thickBot="1">
      <c r="A85" s="38" t="s">
        <v>73</v>
      </c>
      <c r="B85" s="39" t="s">
        <v>56</v>
      </c>
      <c r="C85" s="52"/>
      <c r="D85" s="53">
        <f>C85*C16</f>
        <v>0</v>
      </c>
    </row>
    <row r="86" spans="1:4" ht="16" thickBot="1">
      <c r="A86" s="574" t="s">
        <v>78</v>
      </c>
      <c r="B86" s="575"/>
      <c r="C86" s="55">
        <f>SUM(C80:C85)</f>
        <v>1.585E-2</v>
      </c>
      <c r="D86" s="144">
        <f>SUM(D80:D85)</f>
        <v>0</v>
      </c>
    </row>
    <row r="89" spans="1:4">
      <c r="A89" s="576" t="s">
        <v>103</v>
      </c>
      <c r="B89" s="576"/>
      <c r="C89" s="576"/>
    </row>
    <row r="90" spans="1:4" ht="16" thickBot="1">
      <c r="A90" s="41"/>
    </row>
    <row r="91" spans="1:4" ht="16" thickBot="1">
      <c r="A91" s="36" t="s">
        <v>104</v>
      </c>
      <c r="B91" s="37" t="s">
        <v>105</v>
      </c>
      <c r="C91" s="37" t="s">
        <v>44</v>
      </c>
    </row>
    <row r="92" spans="1:4" ht="16" thickBot="1">
      <c r="A92" s="38" t="s">
        <v>45</v>
      </c>
      <c r="B92" s="39" t="s">
        <v>106</v>
      </c>
      <c r="C92" s="40">
        <v>0</v>
      </c>
    </row>
    <row r="93" spans="1:4" ht="16" thickBot="1">
      <c r="A93" s="574" t="s">
        <v>57</v>
      </c>
      <c r="B93" s="575"/>
      <c r="C93" s="56"/>
    </row>
    <row r="96" spans="1:4">
      <c r="A96" s="576" t="s">
        <v>107</v>
      </c>
      <c r="B96" s="576"/>
      <c r="C96" s="576"/>
    </row>
    <row r="97" spans="1:6" ht="16" thickBot="1">
      <c r="A97" s="41"/>
    </row>
    <row r="98" spans="1:6" ht="16" thickBot="1">
      <c r="A98" s="36">
        <v>4</v>
      </c>
      <c r="B98" s="37" t="s">
        <v>108</v>
      </c>
      <c r="C98" s="37" t="s">
        <v>44</v>
      </c>
    </row>
    <row r="99" spans="1:6" ht="16" thickBot="1">
      <c r="A99" s="38" t="s">
        <v>97</v>
      </c>
      <c r="B99" s="39" t="s">
        <v>98</v>
      </c>
      <c r="C99" s="40">
        <f>D86</f>
        <v>0</v>
      </c>
    </row>
    <row r="100" spans="1:6" ht="16" thickBot="1">
      <c r="A100" s="38" t="s">
        <v>104</v>
      </c>
      <c r="B100" s="39" t="s">
        <v>105</v>
      </c>
      <c r="C100" s="40">
        <v>0</v>
      </c>
    </row>
    <row r="101" spans="1:6" ht="16" thickBot="1">
      <c r="A101" s="574" t="s">
        <v>57</v>
      </c>
      <c r="B101" s="575"/>
      <c r="C101" s="40">
        <f>SUM(C99:C100)</f>
        <v>0</v>
      </c>
    </row>
    <row r="104" spans="1:6">
      <c r="A104" s="569" t="s">
        <v>109</v>
      </c>
      <c r="B104" s="569"/>
      <c r="C104" s="569"/>
    </row>
    <row r="105" spans="1:6" ht="16" thickBot="1"/>
    <row r="106" spans="1:6" ht="16" thickBot="1">
      <c r="A106" s="36">
        <v>5</v>
      </c>
      <c r="B106" s="57" t="s">
        <v>110</v>
      </c>
      <c r="C106" s="37" t="s">
        <v>44</v>
      </c>
    </row>
    <row r="107" spans="1:6" ht="16" thickBot="1">
      <c r="A107" s="38" t="s">
        <v>45</v>
      </c>
      <c r="B107" s="39" t="s">
        <v>111</v>
      </c>
      <c r="C107" s="211">
        <f>ASG!C107</f>
        <v>0</v>
      </c>
    </row>
    <row r="108" spans="1:6" ht="16" thickBot="1">
      <c r="A108" s="38" t="s">
        <v>47</v>
      </c>
      <c r="B108" s="39" t="s">
        <v>112</v>
      </c>
      <c r="C108" s="211">
        <f>ASG!C108</f>
        <v>0</v>
      </c>
      <c r="F108" s="232"/>
    </row>
    <row r="109" spans="1:6" ht="16" thickBot="1">
      <c r="A109" s="38" t="s">
        <v>49</v>
      </c>
      <c r="B109" s="39" t="s">
        <v>113</v>
      </c>
      <c r="C109" s="211">
        <f>ASG!C109</f>
        <v>0</v>
      </c>
    </row>
    <row r="110" spans="1:6" ht="16" thickBot="1">
      <c r="A110" s="38" t="s">
        <v>51</v>
      </c>
      <c r="B110" s="39" t="s">
        <v>114</v>
      </c>
      <c r="C110" s="211">
        <f>ASG!C110</f>
        <v>0</v>
      </c>
      <c r="E110" s="233"/>
      <c r="F110" s="201"/>
    </row>
    <row r="111" spans="1:6" ht="16" thickBot="1">
      <c r="A111" s="574" t="s">
        <v>78</v>
      </c>
      <c r="B111" s="575"/>
      <c r="C111" s="58">
        <f>SUM(C107:C110)</f>
        <v>0</v>
      </c>
    </row>
    <row r="114" spans="1:4">
      <c r="A114" s="569" t="s">
        <v>115</v>
      </c>
      <c r="B114" s="569"/>
      <c r="C114" s="569"/>
      <c r="D114" s="569"/>
    </row>
    <row r="115" spans="1:4" ht="16" thickBot="1"/>
    <row r="116" spans="1:4" ht="16" thickBot="1">
      <c r="A116" s="36">
        <v>6</v>
      </c>
      <c r="B116" s="57" t="s">
        <v>116</v>
      </c>
      <c r="C116" s="37" t="s">
        <v>62</v>
      </c>
      <c r="D116" s="37" t="s">
        <v>44</v>
      </c>
    </row>
    <row r="117" spans="1:4" ht="16" thickBot="1">
      <c r="A117" s="38" t="s">
        <v>45</v>
      </c>
      <c r="B117" s="39" t="s">
        <v>117</v>
      </c>
      <c r="C117" s="147">
        <f>ASG!$C$117</f>
        <v>0.03</v>
      </c>
      <c r="D117" s="40">
        <f>(C137)*C117</f>
        <v>0</v>
      </c>
    </row>
    <row r="118" spans="1:4" ht="16" thickBot="1">
      <c r="A118" s="38" t="s">
        <v>47</v>
      </c>
      <c r="B118" s="39" t="s">
        <v>118</v>
      </c>
      <c r="C118" s="147">
        <f>ASG!$C$118</f>
        <v>6.7900000000000002E-2</v>
      </c>
      <c r="D118" s="40">
        <f>(C137+D117)*C118</f>
        <v>0</v>
      </c>
    </row>
    <row r="119" spans="1:4" ht="16" thickBot="1">
      <c r="A119" s="38"/>
      <c r="B119" s="59" t="s">
        <v>119</v>
      </c>
      <c r="C119" s="52">
        <f>SUM(C117:C118)</f>
        <v>9.7900000000000001E-2</v>
      </c>
      <c r="D119" s="40">
        <f>SUM(D117:D118)</f>
        <v>0</v>
      </c>
    </row>
    <row r="120" spans="1:4" ht="16" thickBot="1">
      <c r="A120" s="38" t="s">
        <v>49</v>
      </c>
      <c r="B120" s="39" t="s">
        <v>120</v>
      </c>
      <c r="C120" s="60"/>
      <c r="D120" s="148"/>
    </row>
    <row r="121" spans="1:4" ht="16" thickBot="1">
      <c r="A121" s="38"/>
      <c r="B121" s="39" t="s">
        <v>121</v>
      </c>
      <c r="C121" s="52"/>
      <c r="D121" s="149"/>
    </row>
    <row r="122" spans="1:4" ht="16" thickBot="1">
      <c r="A122" s="38"/>
      <c r="B122" s="39" t="s">
        <v>122</v>
      </c>
      <c r="C122" s="147">
        <v>6.4999999999999997E-3</v>
      </c>
      <c r="D122" s="40">
        <f>$C$139*C122</f>
        <v>0</v>
      </c>
    </row>
    <row r="123" spans="1:4" ht="16" thickBot="1">
      <c r="A123" s="38"/>
      <c r="B123" s="39" t="s">
        <v>123</v>
      </c>
      <c r="C123" s="147">
        <v>0.03</v>
      </c>
      <c r="D123" s="40">
        <f>$C$139*C123</f>
        <v>0</v>
      </c>
    </row>
    <row r="124" spans="1:4" ht="16" thickBot="1">
      <c r="A124" s="38"/>
      <c r="B124" s="39" t="s">
        <v>124</v>
      </c>
      <c r="C124" s="55"/>
      <c r="D124" s="40"/>
    </row>
    <row r="125" spans="1:4" ht="16" thickBot="1">
      <c r="A125" s="38"/>
      <c r="B125" s="39" t="s">
        <v>236</v>
      </c>
      <c r="C125" s="55">
        <v>0.05</v>
      </c>
      <c r="D125" s="40">
        <f>$C$139*C125</f>
        <v>0</v>
      </c>
    </row>
    <row r="126" spans="1:4" ht="16" thickBot="1">
      <c r="A126" s="574" t="s">
        <v>78</v>
      </c>
      <c r="B126" s="575"/>
      <c r="C126" s="60">
        <f>C122+C123+C125</f>
        <v>8.6499999999999994E-2</v>
      </c>
      <c r="D126" s="148">
        <f>(C137+D117+D118)/(1-C126)-(C137+D117+D118)</f>
        <v>0</v>
      </c>
    </row>
    <row r="129" spans="1:9">
      <c r="A129" s="569" t="s">
        <v>125</v>
      </c>
      <c r="B129" s="569"/>
      <c r="C129" s="569"/>
    </row>
    <row r="130" spans="1:9" ht="16" thickBot="1"/>
    <row r="131" spans="1:9" ht="16" thickBot="1">
      <c r="A131" s="36"/>
      <c r="B131" s="37" t="s">
        <v>126</v>
      </c>
      <c r="C131" s="37" t="s">
        <v>44</v>
      </c>
    </row>
    <row r="132" spans="1:9" ht="16" thickBot="1">
      <c r="A132" s="61" t="s">
        <v>45</v>
      </c>
      <c r="B132" s="39" t="s">
        <v>42</v>
      </c>
      <c r="C132" s="62">
        <f>C16</f>
        <v>0</v>
      </c>
    </row>
    <row r="133" spans="1:9" ht="16" thickBot="1">
      <c r="A133" s="61" t="s">
        <v>47</v>
      </c>
      <c r="B133" s="39" t="s">
        <v>58</v>
      </c>
      <c r="C133" s="62">
        <f>C59</f>
        <v>0</v>
      </c>
    </row>
    <row r="134" spans="1:9" ht="16" thickBot="1">
      <c r="A134" s="61" t="s">
        <v>49</v>
      </c>
      <c r="B134" s="39" t="s">
        <v>87</v>
      </c>
      <c r="C134" s="62">
        <f>D71</f>
        <v>0</v>
      </c>
    </row>
    <row r="135" spans="1:9" ht="16" thickBot="1">
      <c r="A135" s="61" t="s">
        <v>51</v>
      </c>
      <c r="B135" s="39" t="s">
        <v>95</v>
      </c>
      <c r="C135" s="62">
        <f>C101</f>
        <v>0</v>
      </c>
    </row>
    <row r="136" spans="1:9" ht="16" thickBot="1">
      <c r="A136" s="61" t="s">
        <v>53</v>
      </c>
      <c r="B136" s="39" t="s">
        <v>109</v>
      </c>
      <c r="C136" s="62">
        <f>C111</f>
        <v>0</v>
      </c>
    </row>
    <row r="137" spans="1:9" ht="16" thickBot="1">
      <c r="A137" s="574" t="s">
        <v>127</v>
      </c>
      <c r="B137" s="575"/>
      <c r="C137" s="62">
        <f>SUM(C132:C136)</f>
        <v>0</v>
      </c>
    </row>
    <row r="138" spans="1:9" ht="16" thickBot="1">
      <c r="A138" s="61" t="s">
        <v>73</v>
      </c>
      <c r="B138" s="39" t="s">
        <v>128</v>
      </c>
      <c r="C138" s="62">
        <f>D119+D126</f>
        <v>0</v>
      </c>
    </row>
    <row r="139" spans="1:9" ht="16" thickBot="1">
      <c r="A139" s="574" t="s">
        <v>129</v>
      </c>
      <c r="B139" s="575"/>
      <c r="C139" s="63">
        <f>ROUND(SUM(C137:C138),2)</f>
        <v>0</v>
      </c>
    </row>
    <row r="140" spans="1:9" ht="16" thickBot="1"/>
    <row r="141" spans="1:9">
      <c r="A141" s="64" t="s">
        <v>130</v>
      </c>
      <c r="B141" s="65" t="s">
        <v>131</v>
      </c>
      <c r="C141" s="66">
        <f>C126</f>
        <v>8.6499999999999994E-2</v>
      </c>
      <c r="D141" s="67"/>
      <c r="E141" s="67"/>
      <c r="F141" s="67"/>
      <c r="G141" s="67"/>
      <c r="H141" s="68"/>
      <c r="I141" s="69"/>
    </row>
    <row r="142" spans="1:9">
      <c r="A142" s="70"/>
      <c r="B142" s="67">
        <v>100</v>
      </c>
      <c r="C142" s="71"/>
      <c r="D142" s="67"/>
      <c r="E142" s="67"/>
      <c r="F142" s="67"/>
      <c r="G142" s="67"/>
      <c r="H142" s="68"/>
      <c r="I142" s="69"/>
    </row>
    <row r="143" spans="1:9">
      <c r="A143" s="72"/>
      <c r="B143" s="73"/>
      <c r="C143" s="74"/>
      <c r="D143" s="73"/>
      <c r="E143" s="73"/>
      <c r="F143" s="73"/>
      <c r="G143" s="73"/>
      <c r="H143" s="73"/>
      <c r="I143" s="75"/>
    </row>
    <row r="144" spans="1:9">
      <c r="A144" s="70" t="s">
        <v>132</v>
      </c>
      <c r="B144" s="67" t="s">
        <v>133</v>
      </c>
      <c r="C144" s="76">
        <f>SUM(C137+D117+D118)</f>
        <v>0</v>
      </c>
      <c r="D144" s="67"/>
      <c r="E144" s="67"/>
      <c r="F144" s="67"/>
      <c r="G144" s="67"/>
      <c r="H144" s="68"/>
      <c r="I144" s="77"/>
    </row>
    <row r="145" spans="1:9">
      <c r="A145" s="72"/>
      <c r="B145" s="73"/>
      <c r="C145" s="74"/>
      <c r="D145" s="73"/>
      <c r="E145" s="73"/>
      <c r="F145" s="73"/>
      <c r="G145" s="73"/>
      <c r="H145" s="73"/>
      <c r="I145" s="78"/>
    </row>
    <row r="146" spans="1:9">
      <c r="A146" s="70" t="s">
        <v>134</v>
      </c>
      <c r="B146" s="67" t="s">
        <v>135</v>
      </c>
      <c r="C146" s="79">
        <f>(C144/(1-C126))</f>
        <v>0</v>
      </c>
      <c r="D146" s="67"/>
      <c r="E146" s="67"/>
      <c r="F146" s="67"/>
      <c r="G146" s="67"/>
      <c r="H146" s="68"/>
      <c r="I146" s="77"/>
    </row>
    <row r="147" spans="1:9">
      <c r="A147" s="72"/>
      <c r="B147" s="73"/>
      <c r="C147" s="74"/>
      <c r="D147" s="73"/>
      <c r="E147" s="73"/>
      <c r="F147" s="73"/>
      <c r="G147" s="73"/>
      <c r="H147" s="73"/>
      <c r="I147" s="75"/>
    </row>
    <row r="148" spans="1:9" ht="16" thickBot="1">
      <c r="A148" s="80"/>
      <c r="B148" s="81" t="s">
        <v>136</v>
      </c>
      <c r="C148" s="82">
        <f>C146-C144</f>
        <v>0</v>
      </c>
      <c r="D148" s="67"/>
      <c r="E148" s="67"/>
      <c r="F148" s="67"/>
      <c r="G148" s="67"/>
      <c r="H148" s="68"/>
      <c r="I148" s="69"/>
    </row>
  </sheetData>
  <mergeCells count="32">
    <mergeCell ref="A1:D1"/>
    <mergeCell ref="A2:D2"/>
    <mergeCell ref="A3:D3"/>
    <mergeCell ref="A5:C5"/>
    <mergeCell ref="A6:C6"/>
    <mergeCell ref="A96:C96"/>
    <mergeCell ref="A16:B16"/>
    <mergeCell ref="A19:D19"/>
    <mergeCell ref="A21:D21"/>
    <mergeCell ref="A26:B26"/>
    <mergeCell ref="A29:D29"/>
    <mergeCell ref="A74:D74"/>
    <mergeCell ref="A40:B40"/>
    <mergeCell ref="A43:C43"/>
    <mergeCell ref="A89:C89"/>
    <mergeCell ref="A93:B93"/>
    <mergeCell ref="A139:B139"/>
    <mergeCell ref="A4:D4"/>
    <mergeCell ref="A104:C104"/>
    <mergeCell ref="A111:B111"/>
    <mergeCell ref="A114:D114"/>
    <mergeCell ref="A126:B126"/>
    <mergeCell ref="A129:C129"/>
    <mergeCell ref="A137:B137"/>
    <mergeCell ref="A77:D77"/>
    <mergeCell ref="A86:B86"/>
    <mergeCell ref="A101:B101"/>
    <mergeCell ref="A50:B50"/>
    <mergeCell ref="A53:C53"/>
    <mergeCell ref="A59:B59"/>
    <mergeCell ref="A62:D62"/>
    <mergeCell ref="A71:B71"/>
  </mergeCells>
  <pageMargins left="0.511811024" right="0.511811024" top="0.78740157499999996" bottom="0.78740157499999996" header="0.31496062000000002" footer="0.31496062000000002"/>
  <pageSetup paperSize="9" scale="75" orientation="portrait" r:id="rId1"/>
  <rowBreaks count="2" manualBreakCount="2">
    <brk id="52" max="16383" man="1"/>
    <brk id="11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48"/>
  <sheetViews>
    <sheetView showGridLines="0" view="pageBreakPreview" topLeftCell="A139" zoomScale="90" zoomScaleNormal="100" zoomScaleSheetLayoutView="90" workbookViewId="0">
      <selection activeCell="C122" sqref="C122:C123"/>
    </sheetView>
  </sheetViews>
  <sheetFormatPr defaultColWidth="9.1796875" defaultRowHeight="15.5"/>
  <cols>
    <col min="1" max="1" width="9.1796875" style="35"/>
    <col min="2" max="2" width="72.1796875" style="35" customWidth="1"/>
    <col min="3" max="3" width="18" style="35" customWidth="1"/>
    <col min="4" max="4" width="16.7265625" style="35" customWidth="1"/>
    <col min="5" max="5" width="12.7265625" style="35" customWidth="1"/>
    <col min="6" max="6" width="12" style="35" customWidth="1"/>
    <col min="7" max="7" width="31.7265625" style="35" customWidth="1"/>
    <col min="8" max="16384" width="9.1796875" style="35"/>
  </cols>
  <sheetData>
    <row r="1" spans="1:4" ht="23">
      <c r="A1" s="571" t="s">
        <v>39</v>
      </c>
      <c r="B1" s="571"/>
      <c r="C1" s="571"/>
      <c r="D1" s="571"/>
    </row>
    <row r="2" spans="1:4" ht="48.65" customHeight="1">
      <c r="A2" s="572" t="s">
        <v>40</v>
      </c>
      <c r="B2" s="572"/>
      <c r="C2" s="572"/>
      <c r="D2" s="572"/>
    </row>
    <row r="3" spans="1:4">
      <c r="A3" s="573" t="s">
        <v>41</v>
      </c>
      <c r="B3" s="573"/>
      <c r="C3" s="573"/>
      <c r="D3" s="573"/>
    </row>
    <row r="4" spans="1:4">
      <c r="A4" s="570" t="s">
        <v>241</v>
      </c>
      <c r="B4" s="570"/>
      <c r="C4" s="570"/>
      <c r="D4" s="570"/>
    </row>
    <row r="5" spans="1:4">
      <c r="A5" s="570" t="s">
        <v>238</v>
      </c>
      <c r="B5" s="570"/>
      <c r="C5" s="570"/>
    </row>
    <row r="6" spans="1:4">
      <c r="A6" s="569" t="s">
        <v>42</v>
      </c>
      <c r="B6" s="569"/>
      <c r="C6" s="569"/>
    </row>
    <row r="7" spans="1:4" ht="16" thickBot="1"/>
    <row r="8" spans="1:4" ht="16" thickBot="1">
      <c r="A8" s="36">
        <v>1</v>
      </c>
      <c r="B8" s="37" t="s">
        <v>43</v>
      </c>
      <c r="C8" s="37" t="s">
        <v>44</v>
      </c>
    </row>
    <row r="9" spans="1:4" ht="16" thickBot="1">
      <c r="A9" s="38" t="s">
        <v>45</v>
      </c>
      <c r="B9" s="39" t="s">
        <v>46</v>
      </c>
      <c r="C9" s="208"/>
    </row>
    <row r="10" spans="1:4" ht="16" thickBot="1">
      <c r="A10" s="38" t="s">
        <v>47</v>
      </c>
      <c r="B10" s="39" t="s">
        <v>48</v>
      </c>
      <c r="C10" s="40"/>
    </row>
    <row r="11" spans="1:4" ht="16" thickBot="1">
      <c r="A11" s="38" t="s">
        <v>49</v>
      </c>
      <c r="B11" s="39" t="s">
        <v>50</v>
      </c>
      <c r="C11" s="40"/>
    </row>
    <row r="12" spans="1:4" ht="16" thickBot="1">
      <c r="A12" s="38" t="s">
        <v>51</v>
      </c>
      <c r="B12" s="39" t="s">
        <v>52</v>
      </c>
      <c r="C12" s="40"/>
    </row>
    <row r="13" spans="1:4" ht="16" thickBot="1">
      <c r="A13" s="38" t="s">
        <v>53</v>
      </c>
      <c r="B13" s="39" t="s">
        <v>54</v>
      </c>
      <c r="C13" s="40"/>
    </row>
    <row r="14" spans="1:4" ht="16" thickBot="1">
      <c r="A14" s="38"/>
      <c r="B14" s="39"/>
      <c r="C14" s="40"/>
    </row>
    <row r="15" spans="1:4" ht="16" thickBot="1">
      <c r="A15" s="38" t="s">
        <v>55</v>
      </c>
      <c r="B15" s="39" t="s">
        <v>56</v>
      </c>
      <c r="C15" s="40"/>
    </row>
    <row r="16" spans="1:4" ht="16" thickBot="1">
      <c r="A16" s="574" t="s">
        <v>57</v>
      </c>
      <c r="B16" s="575"/>
      <c r="C16" s="40">
        <f>SUM(C9:C15)</f>
        <v>0</v>
      </c>
    </row>
    <row r="19" spans="1:4">
      <c r="A19" s="569" t="s">
        <v>58</v>
      </c>
      <c r="B19" s="569"/>
      <c r="C19" s="569"/>
      <c r="D19" s="569"/>
    </row>
    <row r="20" spans="1:4">
      <c r="A20" s="41"/>
    </row>
    <row r="21" spans="1:4">
      <c r="A21" s="576" t="s">
        <v>59</v>
      </c>
      <c r="B21" s="576"/>
      <c r="C21" s="576"/>
      <c r="D21" s="576"/>
    </row>
    <row r="22" spans="1:4" ht="16" thickBot="1"/>
    <row r="23" spans="1:4" ht="16" thickBot="1">
      <c r="A23" s="36" t="s">
        <v>60</v>
      </c>
      <c r="B23" s="37" t="s">
        <v>61</v>
      </c>
      <c r="C23" s="37" t="s">
        <v>62</v>
      </c>
      <c r="D23" s="37" t="s">
        <v>44</v>
      </c>
    </row>
    <row r="24" spans="1:4" ht="16" thickBot="1">
      <c r="A24" s="38" t="s">
        <v>45</v>
      </c>
      <c r="B24" s="39" t="s">
        <v>63</v>
      </c>
      <c r="C24" s="42">
        <v>8.3299999999999999E-2</v>
      </c>
      <c r="D24" s="43">
        <f>C24*C16</f>
        <v>0</v>
      </c>
    </row>
    <row r="25" spans="1:4" ht="16" thickBot="1">
      <c r="A25" s="38" t="s">
        <v>47</v>
      </c>
      <c r="B25" s="39" t="s">
        <v>64</v>
      </c>
      <c r="C25" s="42">
        <v>0.1111</v>
      </c>
      <c r="D25" s="44">
        <f>C25*C16</f>
        <v>0</v>
      </c>
    </row>
    <row r="26" spans="1:4" ht="16" thickBot="1">
      <c r="A26" s="574" t="s">
        <v>57</v>
      </c>
      <c r="B26" s="575"/>
      <c r="C26" s="42"/>
      <c r="D26" s="45">
        <f>SUM(D24:D25)</f>
        <v>0</v>
      </c>
    </row>
    <row r="29" spans="1:4" ht="32.25" customHeight="1">
      <c r="A29" s="577" t="s">
        <v>65</v>
      </c>
      <c r="B29" s="577"/>
      <c r="C29" s="577"/>
      <c r="D29" s="577"/>
    </row>
    <row r="30" spans="1:4" ht="16" thickBot="1"/>
    <row r="31" spans="1:4" ht="16" thickBot="1">
      <c r="A31" s="36" t="s">
        <v>66</v>
      </c>
      <c r="B31" s="37" t="s">
        <v>67</v>
      </c>
      <c r="C31" s="37" t="s">
        <v>62</v>
      </c>
      <c r="D31" s="37" t="s">
        <v>44</v>
      </c>
    </row>
    <row r="32" spans="1:4" ht="16" thickBot="1">
      <c r="A32" s="38" t="s">
        <v>45</v>
      </c>
      <c r="B32" s="39" t="s">
        <v>68</v>
      </c>
      <c r="C32" s="42">
        <v>0.2</v>
      </c>
      <c r="D32" s="46">
        <f>C32*(C16+D26+C101)</f>
        <v>0</v>
      </c>
    </row>
    <row r="33" spans="1:4" ht="16" thickBot="1">
      <c r="A33" s="38" t="s">
        <v>47</v>
      </c>
      <c r="B33" s="39" t="s">
        <v>69</v>
      </c>
      <c r="C33" s="42">
        <v>2.5000000000000001E-2</v>
      </c>
      <c r="D33" s="46">
        <f>C33*(C16+D26+C101)</f>
        <v>0</v>
      </c>
    </row>
    <row r="34" spans="1:4" ht="16" thickBot="1">
      <c r="A34" s="38" t="s">
        <v>49</v>
      </c>
      <c r="B34" s="39" t="s">
        <v>70</v>
      </c>
      <c r="C34" s="602">
        <v>0.03</v>
      </c>
      <c r="D34" s="46">
        <f>C34*(C16+D26+C101)</f>
        <v>0</v>
      </c>
    </row>
    <row r="35" spans="1:4" ht="16" thickBot="1">
      <c r="A35" s="38" t="s">
        <v>51</v>
      </c>
      <c r="B35" s="39" t="s">
        <v>71</v>
      </c>
      <c r="C35" s="42">
        <v>1.4999999999999999E-2</v>
      </c>
      <c r="D35" s="46">
        <f>C35*(C16+D26+C101)</f>
        <v>0</v>
      </c>
    </row>
    <row r="36" spans="1:4" ht="16" thickBot="1">
      <c r="A36" s="38" t="s">
        <v>53</v>
      </c>
      <c r="B36" s="39" t="s">
        <v>72</v>
      </c>
      <c r="C36" s="42">
        <v>0.01</v>
      </c>
      <c r="D36" s="46">
        <f>C36*(C16+D26+C101)</f>
        <v>0</v>
      </c>
    </row>
    <row r="37" spans="1:4" ht="16" thickBot="1">
      <c r="A37" s="38" t="s">
        <v>73</v>
      </c>
      <c r="B37" s="39" t="s">
        <v>74</v>
      </c>
      <c r="C37" s="42">
        <v>6.0000000000000001E-3</v>
      </c>
      <c r="D37" s="46">
        <f>C37*(C16+D26+C101)</f>
        <v>0</v>
      </c>
    </row>
    <row r="38" spans="1:4" ht="16" thickBot="1">
      <c r="A38" s="38" t="s">
        <v>55</v>
      </c>
      <c r="B38" s="39" t="s">
        <v>75</v>
      </c>
      <c r="C38" s="42">
        <v>2E-3</v>
      </c>
      <c r="D38" s="46">
        <f>C38*(C16+D26+C101)</f>
        <v>0</v>
      </c>
    </row>
    <row r="39" spans="1:4" ht="16" thickBot="1">
      <c r="A39" s="38" t="s">
        <v>76</v>
      </c>
      <c r="B39" s="39" t="s">
        <v>77</v>
      </c>
      <c r="C39" s="42">
        <v>0.08</v>
      </c>
      <c r="D39" s="46">
        <f>C39*(C16+D26+C101)</f>
        <v>0</v>
      </c>
    </row>
    <row r="40" spans="1:4" ht="16" thickBot="1">
      <c r="A40" s="574" t="s">
        <v>78</v>
      </c>
      <c r="B40" s="575"/>
      <c r="C40" s="48">
        <f>SUM(C32:C39)</f>
        <v>0.36800000000000005</v>
      </c>
      <c r="D40" s="49">
        <f>SUM(D32:D39)</f>
        <v>0</v>
      </c>
    </row>
    <row r="43" spans="1:4">
      <c r="A43" s="576" t="s">
        <v>79</v>
      </c>
      <c r="B43" s="576"/>
      <c r="C43" s="576"/>
    </row>
    <row r="44" spans="1:4" ht="16" thickBot="1"/>
    <row r="45" spans="1:4" ht="16" thickBot="1">
      <c r="A45" s="36" t="s">
        <v>80</v>
      </c>
      <c r="B45" s="37" t="s">
        <v>81</v>
      </c>
      <c r="C45" s="37" t="s">
        <v>44</v>
      </c>
    </row>
    <row r="46" spans="1:4" ht="16" thickBot="1">
      <c r="A46" s="38" t="s">
        <v>45</v>
      </c>
      <c r="B46" s="39" t="s">
        <v>82</v>
      </c>
      <c r="C46" s="40"/>
    </row>
    <row r="47" spans="1:4" ht="16" thickBot="1">
      <c r="A47" s="38" t="s">
        <v>47</v>
      </c>
      <c r="B47" s="39" t="s">
        <v>83</v>
      </c>
      <c r="C47" s="234"/>
    </row>
    <row r="48" spans="1:4" ht="16" thickBot="1">
      <c r="A48" s="38" t="s">
        <v>49</v>
      </c>
      <c r="B48" s="39" t="s">
        <v>84</v>
      </c>
      <c r="C48" s="213"/>
    </row>
    <row r="49" spans="1:4" ht="16" thickBot="1">
      <c r="A49" s="38" t="s">
        <v>51</v>
      </c>
      <c r="B49" s="39" t="s">
        <v>56</v>
      </c>
      <c r="C49" s="40"/>
    </row>
    <row r="50" spans="1:4" ht="16" thickBot="1">
      <c r="A50" s="574" t="s">
        <v>57</v>
      </c>
      <c r="B50" s="575"/>
      <c r="C50" s="58">
        <f>SUM(C46:C49)</f>
        <v>0</v>
      </c>
    </row>
    <row r="53" spans="1:4">
      <c r="A53" s="576" t="s">
        <v>85</v>
      </c>
      <c r="B53" s="576"/>
      <c r="C53" s="576"/>
    </row>
    <row r="54" spans="1:4" ht="16" thickBot="1"/>
    <row r="55" spans="1:4" ht="16" thickBot="1">
      <c r="A55" s="36">
        <v>2</v>
      </c>
      <c r="B55" s="37" t="s">
        <v>86</v>
      </c>
      <c r="C55" s="37" t="s">
        <v>44</v>
      </c>
    </row>
    <row r="56" spans="1:4" ht="16" thickBot="1">
      <c r="A56" s="38" t="s">
        <v>60</v>
      </c>
      <c r="B56" s="39" t="s">
        <v>61</v>
      </c>
      <c r="C56" s="46">
        <f>D26</f>
        <v>0</v>
      </c>
    </row>
    <row r="57" spans="1:4" ht="16" thickBot="1">
      <c r="A57" s="38" t="s">
        <v>66</v>
      </c>
      <c r="B57" s="39" t="s">
        <v>67</v>
      </c>
      <c r="C57" s="46">
        <f>D40</f>
        <v>0</v>
      </c>
    </row>
    <row r="58" spans="1:4" ht="16" thickBot="1">
      <c r="A58" s="38" t="s">
        <v>80</v>
      </c>
      <c r="B58" s="39" t="s">
        <v>81</v>
      </c>
      <c r="C58" s="46">
        <f>C50</f>
        <v>0</v>
      </c>
    </row>
    <row r="59" spans="1:4" ht="16" thickBot="1">
      <c r="A59" s="574" t="s">
        <v>57</v>
      </c>
      <c r="B59" s="575"/>
      <c r="C59" s="49">
        <f>SUM(C56:C58)</f>
        <v>0</v>
      </c>
    </row>
    <row r="60" spans="1:4">
      <c r="A60" s="50"/>
    </row>
    <row r="62" spans="1:4">
      <c r="A62" s="569" t="s">
        <v>87</v>
      </c>
      <c r="B62" s="569"/>
      <c r="C62" s="569"/>
      <c r="D62" s="569"/>
    </row>
    <row r="63" spans="1:4" ht="16" thickBot="1"/>
    <row r="64" spans="1:4" ht="16" thickBot="1">
      <c r="A64" s="36">
        <v>3</v>
      </c>
      <c r="B64" s="37" t="s">
        <v>88</v>
      </c>
      <c r="C64" s="37" t="s">
        <v>62</v>
      </c>
      <c r="D64" s="37" t="s">
        <v>44</v>
      </c>
    </row>
    <row r="65" spans="1:4" ht="16" thickBot="1">
      <c r="A65" s="38" t="s">
        <v>45</v>
      </c>
      <c r="B65" s="51" t="s">
        <v>89</v>
      </c>
      <c r="C65" s="52">
        <v>4.1700000000000001E-3</v>
      </c>
      <c r="D65" s="53">
        <f>C65*C16</f>
        <v>0</v>
      </c>
    </row>
    <row r="66" spans="1:4" ht="16" thickBot="1">
      <c r="A66" s="38" t="s">
        <v>47</v>
      </c>
      <c r="B66" s="51" t="s">
        <v>90</v>
      </c>
      <c r="C66" s="52">
        <v>3.3E-4</v>
      </c>
      <c r="D66" s="54">
        <f>C66*C16</f>
        <v>0</v>
      </c>
    </row>
    <row r="67" spans="1:4" ht="16" thickBot="1">
      <c r="A67" s="38" t="s">
        <v>49</v>
      </c>
      <c r="B67" s="51" t="s">
        <v>91</v>
      </c>
      <c r="C67" s="52">
        <v>1.6000000000000001E-3</v>
      </c>
      <c r="D67" s="53">
        <f>C67*C16</f>
        <v>0</v>
      </c>
    </row>
    <row r="68" spans="1:4" ht="16" thickBot="1">
      <c r="A68" s="38" t="s">
        <v>51</v>
      </c>
      <c r="B68" s="51" t="s">
        <v>92</v>
      </c>
      <c r="C68" s="225">
        <v>1.9439999999999999E-2</v>
      </c>
      <c r="D68" s="54">
        <f>C68*C16</f>
        <v>0</v>
      </c>
    </row>
    <row r="69" spans="1:4" ht="16" thickBot="1">
      <c r="A69" s="38" t="s">
        <v>53</v>
      </c>
      <c r="B69" s="51" t="s">
        <v>93</v>
      </c>
      <c r="C69" s="52">
        <f>C40*C68</f>
        <v>7.1539200000000002E-3</v>
      </c>
      <c r="D69" s="53">
        <f>C69*C16</f>
        <v>0</v>
      </c>
    </row>
    <row r="70" spans="1:4" ht="16" thickBot="1">
      <c r="A70" s="38" t="s">
        <v>73</v>
      </c>
      <c r="B70" s="51" t="s">
        <v>94</v>
      </c>
      <c r="C70" s="52">
        <v>3.2000000000000001E-2</v>
      </c>
      <c r="D70" s="53">
        <f>C70*C16</f>
        <v>0</v>
      </c>
    </row>
    <row r="71" spans="1:4" ht="16" thickBot="1">
      <c r="A71" s="574" t="s">
        <v>57</v>
      </c>
      <c r="B71" s="575"/>
      <c r="C71" s="55"/>
      <c r="D71" s="145">
        <f>SUM(D65:D70)</f>
        <v>0</v>
      </c>
    </row>
    <row r="74" spans="1:4">
      <c r="A74" s="569" t="s">
        <v>95</v>
      </c>
      <c r="B74" s="569"/>
      <c r="C74" s="569"/>
      <c r="D74" s="569"/>
    </row>
    <row r="77" spans="1:4">
      <c r="A77" s="569" t="s">
        <v>96</v>
      </c>
      <c r="B77" s="569"/>
      <c r="C77" s="569"/>
      <c r="D77" s="569"/>
    </row>
    <row r="78" spans="1:4" ht="16" thickBot="1">
      <c r="A78" s="41"/>
    </row>
    <row r="79" spans="1:4" ht="16" thickBot="1">
      <c r="A79" s="36" t="s">
        <v>97</v>
      </c>
      <c r="B79" s="37" t="s">
        <v>98</v>
      </c>
      <c r="C79" s="37" t="s">
        <v>62</v>
      </c>
      <c r="D79" s="37" t="s">
        <v>44</v>
      </c>
    </row>
    <row r="80" spans="1:4" ht="16" thickBot="1">
      <c r="A80" s="38" t="s">
        <v>45</v>
      </c>
      <c r="B80" s="39" t="s">
        <v>99</v>
      </c>
      <c r="C80" s="52">
        <v>9.2599999999999991E-3</v>
      </c>
      <c r="D80" s="53">
        <f>C80*C16</f>
        <v>0</v>
      </c>
    </row>
    <row r="81" spans="1:4" ht="16" thickBot="1">
      <c r="A81" s="38" t="s">
        <v>47</v>
      </c>
      <c r="B81" s="39" t="s">
        <v>98</v>
      </c>
      <c r="C81" s="52">
        <v>8.3300000000000006E-3</v>
      </c>
      <c r="D81" s="54">
        <f>C81*C16</f>
        <v>0</v>
      </c>
    </row>
    <row r="82" spans="1:4" ht="16" thickBot="1">
      <c r="A82" s="38" t="s">
        <v>49</v>
      </c>
      <c r="B82" s="39" t="s">
        <v>100</v>
      </c>
      <c r="C82" s="52">
        <v>2.7999999999999998E-4</v>
      </c>
      <c r="D82" s="53">
        <f>C82*C16</f>
        <v>0</v>
      </c>
    </row>
    <row r="83" spans="1:4" ht="16" thickBot="1">
      <c r="A83" s="38" t="s">
        <v>51</v>
      </c>
      <c r="B83" s="39" t="s">
        <v>101</v>
      </c>
      <c r="C83" s="52">
        <v>1.9000000000000001E-4</v>
      </c>
      <c r="D83" s="54">
        <f>C83*C16</f>
        <v>0</v>
      </c>
    </row>
    <row r="84" spans="1:4" ht="16" thickBot="1">
      <c r="A84" s="38" t="s">
        <v>53</v>
      </c>
      <c r="B84" s="39" t="s">
        <v>102</v>
      </c>
      <c r="C84" s="52">
        <v>5.5999999999999995E-4</v>
      </c>
      <c r="D84" s="53">
        <f>C84*C16</f>
        <v>0</v>
      </c>
    </row>
    <row r="85" spans="1:4" ht="16" thickBot="1">
      <c r="A85" s="38" t="s">
        <v>73</v>
      </c>
      <c r="B85" s="39" t="s">
        <v>56</v>
      </c>
      <c r="C85" s="52"/>
      <c r="D85" s="53">
        <f>C85*C16</f>
        <v>0</v>
      </c>
    </row>
    <row r="86" spans="1:4" ht="16" thickBot="1">
      <c r="A86" s="574" t="s">
        <v>78</v>
      </c>
      <c r="B86" s="575"/>
      <c r="C86" s="55">
        <f>SUM(C80:C85)</f>
        <v>1.8620000000000001E-2</v>
      </c>
      <c r="D86" s="144">
        <f>SUM(D80:D85)</f>
        <v>0</v>
      </c>
    </row>
    <row r="89" spans="1:4">
      <c r="A89" s="576" t="s">
        <v>103</v>
      </c>
      <c r="B89" s="576"/>
      <c r="C89" s="576"/>
    </row>
    <row r="90" spans="1:4" ht="16" thickBot="1">
      <c r="A90" s="41"/>
    </row>
    <row r="91" spans="1:4" ht="16" thickBot="1">
      <c r="A91" s="36" t="s">
        <v>104</v>
      </c>
      <c r="B91" s="37" t="s">
        <v>105</v>
      </c>
      <c r="C91" s="37" t="s">
        <v>44</v>
      </c>
    </row>
    <row r="92" spans="1:4" ht="16" thickBot="1">
      <c r="A92" s="38" t="s">
        <v>45</v>
      </c>
      <c r="B92" s="39" t="s">
        <v>106</v>
      </c>
      <c r="C92" s="40">
        <v>0</v>
      </c>
    </row>
    <row r="93" spans="1:4" ht="16" thickBot="1">
      <c r="A93" s="574" t="s">
        <v>57</v>
      </c>
      <c r="B93" s="575"/>
      <c r="C93" s="56"/>
    </row>
    <row r="96" spans="1:4">
      <c r="A96" s="576" t="s">
        <v>107</v>
      </c>
      <c r="B96" s="576"/>
      <c r="C96" s="576"/>
    </row>
    <row r="97" spans="1:7" ht="16" thickBot="1">
      <c r="A97" s="41"/>
    </row>
    <row r="98" spans="1:7" ht="16" thickBot="1">
      <c r="A98" s="36">
        <v>4</v>
      </c>
      <c r="B98" s="37" t="s">
        <v>108</v>
      </c>
      <c r="C98" s="37" t="s">
        <v>44</v>
      </c>
    </row>
    <row r="99" spans="1:7" ht="16" thickBot="1">
      <c r="A99" s="38" t="s">
        <v>97</v>
      </c>
      <c r="B99" s="39" t="s">
        <v>98</v>
      </c>
      <c r="C99" s="40">
        <f>D86</f>
        <v>0</v>
      </c>
    </row>
    <row r="100" spans="1:7" ht="16" thickBot="1">
      <c r="A100" s="38" t="s">
        <v>104</v>
      </c>
      <c r="B100" s="39" t="s">
        <v>105</v>
      </c>
      <c r="C100" s="40">
        <v>0</v>
      </c>
    </row>
    <row r="101" spans="1:7" ht="16" thickBot="1">
      <c r="A101" s="574" t="s">
        <v>57</v>
      </c>
      <c r="B101" s="575"/>
      <c r="C101" s="40">
        <f>SUM(C99:C100)</f>
        <v>0</v>
      </c>
    </row>
    <row r="104" spans="1:7">
      <c r="A104" s="569" t="s">
        <v>109</v>
      </c>
      <c r="B104" s="569"/>
      <c r="C104" s="569"/>
    </row>
    <row r="105" spans="1:7" ht="16" thickBot="1"/>
    <row r="106" spans="1:7" ht="16" thickBot="1">
      <c r="A106" s="36">
        <v>5</v>
      </c>
      <c r="B106" s="57" t="s">
        <v>110</v>
      </c>
      <c r="C106" s="37" t="s">
        <v>44</v>
      </c>
      <c r="F106" s="226"/>
      <c r="G106" s="201"/>
    </row>
    <row r="107" spans="1:7" ht="16" thickBot="1">
      <c r="A107" s="38" t="s">
        <v>45</v>
      </c>
      <c r="B107" s="39" t="s">
        <v>111</v>
      </c>
      <c r="C107" s="211"/>
      <c r="F107" s="227"/>
    </row>
    <row r="108" spans="1:7" ht="16" thickBot="1">
      <c r="A108" s="38" t="s">
        <v>47</v>
      </c>
      <c r="B108" s="39" t="s">
        <v>112</v>
      </c>
      <c r="C108" s="211"/>
      <c r="F108" s="227"/>
    </row>
    <row r="109" spans="1:7" ht="16" thickBot="1">
      <c r="A109" s="38" t="s">
        <v>49</v>
      </c>
      <c r="B109" s="39" t="s">
        <v>113</v>
      </c>
      <c r="C109" s="211"/>
      <c r="F109" s="227"/>
    </row>
    <row r="110" spans="1:7" ht="16" thickBot="1">
      <c r="A110" s="38" t="s">
        <v>51</v>
      </c>
      <c r="B110" s="39" t="s">
        <v>114</v>
      </c>
      <c r="C110" s="211"/>
      <c r="F110" s="227"/>
    </row>
    <row r="111" spans="1:7" ht="16" thickBot="1">
      <c r="A111" s="574" t="s">
        <v>78</v>
      </c>
      <c r="B111" s="575"/>
      <c r="C111" s="58">
        <f>SUM(C107:C110)</f>
        <v>0</v>
      </c>
      <c r="F111" s="228"/>
    </row>
    <row r="114" spans="1:4">
      <c r="A114" s="569" t="s">
        <v>115</v>
      </c>
      <c r="B114" s="569"/>
      <c r="C114" s="569"/>
      <c r="D114" s="569"/>
    </row>
    <row r="115" spans="1:4" ht="16" thickBot="1"/>
    <row r="116" spans="1:4" ht="16" thickBot="1">
      <c r="A116" s="36">
        <v>6</v>
      </c>
      <c r="B116" s="57" t="s">
        <v>116</v>
      </c>
      <c r="C116" s="37" t="s">
        <v>62</v>
      </c>
      <c r="D116" s="37" t="s">
        <v>44</v>
      </c>
    </row>
    <row r="117" spans="1:4" ht="16" thickBot="1">
      <c r="A117" s="38" t="s">
        <v>45</v>
      </c>
      <c r="B117" s="39" t="s">
        <v>117</v>
      </c>
      <c r="C117" s="147">
        <f>ASG!$C$117</f>
        <v>0.03</v>
      </c>
      <c r="D117" s="40">
        <f>(C137)*C117</f>
        <v>0</v>
      </c>
    </row>
    <row r="118" spans="1:4" ht="16" thickBot="1">
      <c r="A118" s="38" t="s">
        <v>47</v>
      </c>
      <c r="B118" s="39" t="s">
        <v>118</v>
      </c>
      <c r="C118" s="147">
        <f>ASG!$C$118</f>
        <v>6.7900000000000002E-2</v>
      </c>
      <c r="D118" s="40">
        <f>(C137+D117)*C118</f>
        <v>0</v>
      </c>
    </row>
    <row r="119" spans="1:4" ht="16" thickBot="1">
      <c r="A119" s="38"/>
      <c r="B119" s="59" t="s">
        <v>119</v>
      </c>
      <c r="C119" s="52">
        <f>SUM(C117:C118)</f>
        <v>9.7900000000000001E-2</v>
      </c>
      <c r="D119" s="40">
        <f>SUM(D117:D118)</f>
        <v>0</v>
      </c>
    </row>
    <row r="120" spans="1:4" ht="16" thickBot="1">
      <c r="A120" s="38" t="s">
        <v>49</v>
      </c>
      <c r="B120" s="39" t="s">
        <v>120</v>
      </c>
      <c r="C120" s="60"/>
      <c r="D120" s="148"/>
    </row>
    <row r="121" spans="1:4" ht="16" thickBot="1">
      <c r="A121" s="38"/>
      <c r="B121" s="39" t="s">
        <v>121</v>
      </c>
      <c r="C121" s="52"/>
      <c r="D121" s="149"/>
    </row>
    <row r="122" spans="1:4" ht="16" thickBot="1">
      <c r="A122" s="38"/>
      <c r="B122" s="39" t="s">
        <v>122</v>
      </c>
      <c r="C122" s="147">
        <v>6.4999999999999997E-3</v>
      </c>
      <c r="D122" s="40">
        <f>$C$139*C122</f>
        <v>0</v>
      </c>
    </row>
    <row r="123" spans="1:4" ht="16" thickBot="1">
      <c r="A123" s="38"/>
      <c r="B123" s="39" t="s">
        <v>123</v>
      </c>
      <c r="C123" s="147">
        <v>0.03</v>
      </c>
      <c r="D123" s="40">
        <f>$C$139*C123</f>
        <v>0</v>
      </c>
    </row>
    <row r="124" spans="1:4" ht="16" thickBot="1">
      <c r="A124" s="38"/>
      <c r="B124" s="39" t="s">
        <v>124</v>
      </c>
      <c r="C124" s="55"/>
      <c r="D124" s="40"/>
    </row>
    <row r="125" spans="1:4" ht="16" thickBot="1">
      <c r="A125" s="38"/>
      <c r="B125" s="39" t="s">
        <v>236</v>
      </c>
      <c r="C125" s="55">
        <v>0.05</v>
      </c>
      <c r="D125" s="40">
        <f>$C$139*C125</f>
        <v>0</v>
      </c>
    </row>
    <row r="126" spans="1:4" ht="16" thickBot="1">
      <c r="A126" s="574" t="s">
        <v>78</v>
      </c>
      <c r="B126" s="575"/>
      <c r="C126" s="60">
        <f>C122+C123+C125</f>
        <v>8.6499999999999994E-2</v>
      </c>
      <c r="D126" s="148">
        <f>(C137+D117+D118)/(1-C126)-(C137+D117+D118)</f>
        <v>0</v>
      </c>
    </row>
    <row r="129" spans="1:9">
      <c r="A129" s="569" t="s">
        <v>125</v>
      </c>
      <c r="B129" s="569"/>
      <c r="C129" s="569"/>
    </row>
    <row r="130" spans="1:9" ht="16" thickBot="1"/>
    <row r="131" spans="1:9" ht="16" thickBot="1">
      <c r="A131" s="36"/>
      <c r="B131" s="37" t="s">
        <v>126</v>
      </c>
      <c r="C131" s="37" t="s">
        <v>44</v>
      </c>
    </row>
    <row r="132" spans="1:9" ht="16" thickBot="1">
      <c r="A132" s="61" t="s">
        <v>45</v>
      </c>
      <c r="B132" s="39" t="s">
        <v>42</v>
      </c>
      <c r="C132" s="62">
        <f>C16</f>
        <v>0</v>
      </c>
    </row>
    <row r="133" spans="1:9" ht="16" thickBot="1">
      <c r="A133" s="61" t="s">
        <v>47</v>
      </c>
      <c r="B133" s="39" t="s">
        <v>58</v>
      </c>
      <c r="C133" s="62">
        <f>C59</f>
        <v>0</v>
      </c>
    </row>
    <row r="134" spans="1:9" ht="16" thickBot="1">
      <c r="A134" s="61" t="s">
        <v>49</v>
      </c>
      <c r="B134" s="39" t="s">
        <v>87</v>
      </c>
      <c r="C134" s="62">
        <f>D71</f>
        <v>0</v>
      </c>
    </row>
    <row r="135" spans="1:9" ht="16" thickBot="1">
      <c r="A135" s="61" t="s">
        <v>51</v>
      </c>
      <c r="B135" s="39" t="s">
        <v>95</v>
      </c>
      <c r="C135" s="62">
        <f>C101</f>
        <v>0</v>
      </c>
    </row>
    <row r="136" spans="1:9" ht="16" thickBot="1">
      <c r="A136" s="61" t="s">
        <v>53</v>
      </c>
      <c r="B136" s="39" t="s">
        <v>109</v>
      </c>
      <c r="C136" s="62">
        <f>C111</f>
        <v>0</v>
      </c>
    </row>
    <row r="137" spans="1:9" ht="16" thickBot="1">
      <c r="A137" s="574" t="s">
        <v>127</v>
      </c>
      <c r="B137" s="575"/>
      <c r="C137" s="62">
        <f>SUM(C132:C136)</f>
        <v>0</v>
      </c>
    </row>
    <row r="138" spans="1:9" ht="16" thickBot="1">
      <c r="A138" s="61" t="s">
        <v>73</v>
      </c>
      <c r="B138" s="39" t="s">
        <v>128</v>
      </c>
      <c r="C138" s="62">
        <f>D119+D126</f>
        <v>0</v>
      </c>
    </row>
    <row r="139" spans="1:9" ht="16" thickBot="1">
      <c r="A139" s="574" t="s">
        <v>129</v>
      </c>
      <c r="B139" s="575"/>
      <c r="C139" s="63">
        <f>ROUND(SUM(C137:C138),2)</f>
        <v>0</v>
      </c>
    </row>
    <row r="140" spans="1:9" ht="16" thickBot="1"/>
    <row r="141" spans="1:9">
      <c r="A141" s="64" t="s">
        <v>130</v>
      </c>
      <c r="B141" s="65" t="s">
        <v>131</v>
      </c>
      <c r="C141" s="66">
        <f>C120</f>
        <v>0</v>
      </c>
      <c r="D141" s="67"/>
      <c r="E141" s="67"/>
      <c r="F141" s="67"/>
      <c r="G141" s="67"/>
      <c r="H141" s="68"/>
      <c r="I141" s="69"/>
    </row>
    <row r="142" spans="1:9">
      <c r="A142" s="70"/>
      <c r="B142" s="67">
        <v>100</v>
      </c>
      <c r="C142" s="71"/>
      <c r="D142" s="67"/>
      <c r="E142" s="67"/>
      <c r="F142" s="67"/>
      <c r="G142" s="67"/>
      <c r="H142" s="68"/>
      <c r="I142" s="69"/>
    </row>
    <row r="143" spans="1:9">
      <c r="A143" s="72"/>
      <c r="B143" s="73"/>
      <c r="C143" s="74"/>
      <c r="D143" s="73"/>
      <c r="E143" s="73"/>
      <c r="F143" s="73"/>
      <c r="G143" s="73"/>
      <c r="H143" s="73"/>
      <c r="I143" s="75"/>
    </row>
    <row r="144" spans="1:9">
      <c r="A144" s="70" t="s">
        <v>132</v>
      </c>
      <c r="B144" s="67" t="s">
        <v>133</v>
      </c>
      <c r="C144" s="76">
        <f>SUM(C137+D117+D118)</f>
        <v>0</v>
      </c>
      <c r="D144" s="67"/>
      <c r="E144" s="67"/>
      <c r="F144" s="67"/>
      <c r="G144" s="67"/>
      <c r="H144" s="68"/>
      <c r="I144" s="77"/>
    </row>
    <row r="145" spans="1:9">
      <c r="A145" s="72"/>
      <c r="B145" s="73"/>
      <c r="C145" s="74"/>
      <c r="D145" s="73"/>
      <c r="E145" s="73"/>
      <c r="F145" s="73"/>
      <c r="G145" s="73"/>
      <c r="H145" s="73"/>
      <c r="I145" s="78"/>
    </row>
    <row r="146" spans="1:9">
      <c r="A146" s="70" t="s">
        <v>134</v>
      </c>
      <c r="B146" s="67" t="s">
        <v>135</v>
      </c>
      <c r="C146" s="79">
        <f>(C144/(1-C126))</f>
        <v>0</v>
      </c>
      <c r="D146" s="67"/>
      <c r="E146" s="67"/>
      <c r="F146" s="67"/>
      <c r="G146" s="67"/>
      <c r="H146" s="68"/>
      <c r="I146" s="77"/>
    </row>
    <row r="147" spans="1:9">
      <c r="A147" s="72"/>
      <c r="B147" s="73"/>
      <c r="C147" s="74"/>
      <c r="D147" s="73"/>
      <c r="E147" s="73"/>
      <c r="F147" s="73"/>
      <c r="G147" s="73"/>
      <c r="H147" s="73"/>
      <c r="I147" s="75"/>
    </row>
    <row r="148" spans="1:9" ht="16" thickBot="1">
      <c r="A148" s="80"/>
      <c r="B148" s="81" t="s">
        <v>136</v>
      </c>
      <c r="C148" s="82">
        <f>C146-C144</f>
        <v>0</v>
      </c>
      <c r="D148" s="67"/>
      <c r="E148" s="67"/>
      <c r="F148" s="67"/>
      <c r="G148" s="67"/>
      <c r="H148" s="68"/>
      <c r="I148" s="69"/>
    </row>
  </sheetData>
  <mergeCells count="32">
    <mergeCell ref="A1:D1"/>
    <mergeCell ref="A2:D2"/>
    <mergeCell ref="A3:D3"/>
    <mergeCell ref="A5:C5"/>
    <mergeCell ref="A6:C6"/>
    <mergeCell ref="A96:C96"/>
    <mergeCell ref="A16:B16"/>
    <mergeCell ref="A19:D19"/>
    <mergeCell ref="A21:D21"/>
    <mergeCell ref="A26:B26"/>
    <mergeCell ref="A29:D29"/>
    <mergeCell ref="A74:D74"/>
    <mergeCell ref="A40:B40"/>
    <mergeCell ref="A43:C43"/>
    <mergeCell ref="A89:C89"/>
    <mergeCell ref="A93:B93"/>
    <mergeCell ref="A139:B139"/>
    <mergeCell ref="A4:D4"/>
    <mergeCell ref="A104:C104"/>
    <mergeCell ref="A111:B111"/>
    <mergeCell ref="A114:D114"/>
    <mergeCell ref="A126:B126"/>
    <mergeCell ref="A129:C129"/>
    <mergeCell ref="A137:B137"/>
    <mergeCell ref="A77:D77"/>
    <mergeCell ref="A86:B86"/>
    <mergeCell ref="A101:B101"/>
    <mergeCell ref="A50:B50"/>
    <mergeCell ref="A53:C53"/>
    <mergeCell ref="A59:B59"/>
    <mergeCell ref="A62:D62"/>
    <mergeCell ref="A71:B71"/>
  </mergeCells>
  <pageMargins left="0.511811024" right="0.511811024" top="0.78740157499999996" bottom="0.78740157499999996" header="0.31496062000000002" footer="0.31496062000000002"/>
  <pageSetup paperSize="9" scale="75" orientation="portrait" r:id="rId1"/>
  <rowBreaks count="2" manualBreakCount="2">
    <brk id="52" max="16383" man="1"/>
    <brk id="11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48"/>
  <sheetViews>
    <sheetView showGridLines="0" view="pageBreakPreview" topLeftCell="A133" zoomScale="90" zoomScaleNormal="100" zoomScaleSheetLayoutView="90" workbookViewId="0">
      <selection activeCell="C122" sqref="C122:C123"/>
    </sheetView>
  </sheetViews>
  <sheetFormatPr defaultColWidth="9.1796875" defaultRowHeight="15.5"/>
  <cols>
    <col min="1" max="1" width="9.1796875" style="35"/>
    <col min="2" max="2" width="72.1796875" style="35" customWidth="1"/>
    <col min="3" max="3" width="18" style="35" customWidth="1"/>
    <col min="4" max="4" width="16.7265625" style="35" customWidth="1"/>
    <col min="5" max="5" width="12.7265625" style="35" customWidth="1"/>
    <col min="6" max="6" width="12" style="35" customWidth="1"/>
    <col min="7" max="7" width="15.1796875" style="35" customWidth="1"/>
    <col min="8" max="16384" width="9.1796875" style="35"/>
  </cols>
  <sheetData>
    <row r="1" spans="1:4" ht="23">
      <c r="A1" s="571" t="s">
        <v>39</v>
      </c>
      <c r="B1" s="571"/>
      <c r="C1" s="571"/>
      <c r="D1" s="571"/>
    </row>
    <row r="2" spans="1:4" ht="48.65" customHeight="1">
      <c r="A2" s="572" t="s">
        <v>40</v>
      </c>
      <c r="B2" s="572"/>
      <c r="C2" s="572"/>
      <c r="D2" s="572"/>
    </row>
    <row r="3" spans="1:4">
      <c r="A3" s="573" t="s">
        <v>41</v>
      </c>
      <c r="B3" s="573"/>
      <c r="C3" s="573"/>
      <c r="D3" s="573"/>
    </row>
    <row r="4" spans="1:4">
      <c r="A4" s="570" t="s">
        <v>237</v>
      </c>
      <c r="B4" s="570"/>
      <c r="C4" s="570"/>
      <c r="D4" s="570"/>
    </row>
    <row r="5" spans="1:4">
      <c r="A5" s="570" t="s">
        <v>242</v>
      </c>
      <c r="B5" s="570"/>
      <c r="C5" s="570"/>
    </row>
    <row r="6" spans="1:4">
      <c r="A6" s="569" t="s">
        <v>42</v>
      </c>
      <c r="B6" s="569"/>
      <c r="C6" s="569"/>
    </row>
    <row r="7" spans="1:4" ht="16" thickBot="1"/>
    <row r="8" spans="1:4" ht="16" thickBot="1">
      <c r="A8" s="36">
        <v>1</v>
      </c>
      <c r="B8" s="37" t="s">
        <v>43</v>
      </c>
      <c r="C8" s="37" t="s">
        <v>44</v>
      </c>
    </row>
    <row r="9" spans="1:4" ht="16" thickBot="1">
      <c r="A9" s="38" t="s">
        <v>45</v>
      </c>
      <c r="B9" s="39" t="s">
        <v>46</v>
      </c>
      <c r="C9" s="208"/>
    </row>
    <row r="10" spans="1:4" ht="16" thickBot="1">
      <c r="A10" s="38" t="s">
        <v>47</v>
      </c>
      <c r="B10" s="39" t="s">
        <v>48</v>
      </c>
      <c r="C10" s="40"/>
    </row>
    <row r="11" spans="1:4" ht="16" thickBot="1">
      <c r="A11" s="38" t="s">
        <v>49</v>
      </c>
      <c r="B11" s="39" t="s">
        <v>50</v>
      </c>
      <c r="C11" s="40"/>
    </row>
    <row r="12" spans="1:4" ht="16" thickBot="1">
      <c r="A12" s="38" t="s">
        <v>51</v>
      </c>
      <c r="B12" s="39" t="s">
        <v>52</v>
      </c>
      <c r="C12" s="40"/>
    </row>
    <row r="13" spans="1:4" ht="16" thickBot="1">
      <c r="A13" s="38" t="s">
        <v>53</v>
      </c>
      <c r="B13" s="39" t="s">
        <v>54</v>
      </c>
      <c r="C13" s="40"/>
    </row>
    <row r="14" spans="1:4" ht="16" thickBot="1">
      <c r="A14" s="38"/>
      <c r="B14" s="39"/>
      <c r="C14" s="40"/>
    </row>
    <row r="15" spans="1:4" ht="16" thickBot="1">
      <c r="A15" s="38" t="s">
        <v>55</v>
      </c>
      <c r="B15" s="39" t="s">
        <v>56</v>
      </c>
      <c r="C15" s="40"/>
    </row>
    <row r="16" spans="1:4" ht="16" thickBot="1">
      <c r="A16" s="574" t="s">
        <v>57</v>
      </c>
      <c r="B16" s="575"/>
      <c r="C16" s="40">
        <f>SUM(C9:C15)</f>
        <v>0</v>
      </c>
    </row>
    <row r="19" spans="1:4">
      <c r="A19" s="569" t="s">
        <v>58</v>
      </c>
      <c r="B19" s="569"/>
      <c r="C19" s="569"/>
      <c r="D19" s="569"/>
    </row>
    <row r="20" spans="1:4">
      <c r="A20" s="41"/>
    </row>
    <row r="21" spans="1:4">
      <c r="A21" s="576" t="s">
        <v>59</v>
      </c>
      <c r="B21" s="576"/>
      <c r="C21" s="576"/>
      <c r="D21" s="576"/>
    </row>
    <row r="22" spans="1:4" ht="16" thickBot="1"/>
    <row r="23" spans="1:4" ht="16" thickBot="1">
      <c r="A23" s="36" t="s">
        <v>60</v>
      </c>
      <c r="B23" s="37" t="s">
        <v>61</v>
      </c>
      <c r="C23" s="37" t="s">
        <v>62</v>
      </c>
      <c r="D23" s="37" t="s">
        <v>44</v>
      </c>
    </row>
    <row r="24" spans="1:4" ht="16" thickBot="1">
      <c r="A24" s="38" t="s">
        <v>45</v>
      </c>
      <c r="B24" s="39" t="s">
        <v>63</v>
      </c>
      <c r="C24" s="42">
        <v>8.3299999999999999E-2</v>
      </c>
      <c r="D24" s="43">
        <f>C24*C16</f>
        <v>0</v>
      </c>
    </row>
    <row r="25" spans="1:4" ht="16" thickBot="1">
      <c r="A25" s="38" t="s">
        <v>47</v>
      </c>
      <c r="B25" s="39" t="s">
        <v>64</v>
      </c>
      <c r="C25" s="42">
        <v>0.1111</v>
      </c>
      <c r="D25" s="44">
        <f>C25*C16</f>
        <v>0</v>
      </c>
    </row>
    <row r="26" spans="1:4" ht="16" thickBot="1">
      <c r="A26" s="574" t="s">
        <v>57</v>
      </c>
      <c r="B26" s="575"/>
      <c r="C26" s="42"/>
      <c r="D26" s="45">
        <f>SUM(D24:D25)</f>
        <v>0</v>
      </c>
    </row>
    <row r="29" spans="1:4" ht="32.25" customHeight="1">
      <c r="A29" s="577" t="s">
        <v>65</v>
      </c>
      <c r="B29" s="577"/>
      <c r="C29" s="577"/>
      <c r="D29" s="577"/>
    </row>
    <row r="30" spans="1:4" ht="16" thickBot="1"/>
    <row r="31" spans="1:4" ht="16" thickBot="1">
      <c r="A31" s="36" t="s">
        <v>66</v>
      </c>
      <c r="B31" s="37" t="s">
        <v>67</v>
      </c>
      <c r="C31" s="37" t="s">
        <v>62</v>
      </c>
      <c r="D31" s="37" t="s">
        <v>44</v>
      </c>
    </row>
    <row r="32" spans="1:4" ht="16" thickBot="1">
      <c r="A32" s="38" t="s">
        <v>45</v>
      </c>
      <c r="B32" s="39" t="s">
        <v>68</v>
      </c>
      <c r="C32" s="42">
        <v>0.2</v>
      </c>
      <c r="D32" s="46">
        <f>C32*(C16+D26+C101)</f>
        <v>0</v>
      </c>
    </row>
    <row r="33" spans="1:4" ht="16" thickBot="1">
      <c r="A33" s="38" t="s">
        <v>47</v>
      </c>
      <c r="B33" s="39" t="s">
        <v>69</v>
      </c>
      <c r="C33" s="42">
        <v>2.5000000000000001E-2</v>
      </c>
      <c r="D33" s="46">
        <f>C33*(C16+D26+C101)</f>
        <v>0</v>
      </c>
    </row>
    <row r="34" spans="1:4" ht="16" thickBot="1">
      <c r="A34" s="38" t="s">
        <v>49</v>
      </c>
      <c r="B34" s="39" t="s">
        <v>70</v>
      </c>
      <c r="C34" s="602">
        <v>0.03</v>
      </c>
      <c r="D34" s="46">
        <f>C34*(C16+D26+C101)</f>
        <v>0</v>
      </c>
    </row>
    <row r="35" spans="1:4" ht="16" thickBot="1">
      <c r="A35" s="38" t="s">
        <v>51</v>
      </c>
      <c r="B35" s="39" t="s">
        <v>71</v>
      </c>
      <c r="C35" s="42">
        <v>1.4999999999999999E-2</v>
      </c>
      <c r="D35" s="46">
        <f>C35*(C16+D26+C101)</f>
        <v>0</v>
      </c>
    </row>
    <row r="36" spans="1:4" ht="16" thickBot="1">
      <c r="A36" s="38" t="s">
        <v>53</v>
      </c>
      <c r="B36" s="39" t="s">
        <v>72</v>
      </c>
      <c r="C36" s="42">
        <v>0.01</v>
      </c>
      <c r="D36" s="46">
        <f>C36*(C16+D26+C101)</f>
        <v>0</v>
      </c>
    </row>
    <row r="37" spans="1:4" ht="16" thickBot="1">
      <c r="A37" s="38" t="s">
        <v>73</v>
      </c>
      <c r="B37" s="39" t="s">
        <v>74</v>
      </c>
      <c r="C37" s="42">
        <v>6.0000000000000001E-3</v>
      </c>
      <c r="D37" s="46">
        <f>C37*(C16+D26+C101)</f>
        <v>0</v>
      </c>
    </row>
    <row r="38" spans="1:4" ht="16" thickBot="1">
      <c r="A38" s="38" t="s">
        <v>55</v>
      </c>
      <c r="B38" s="39" t="s">
        <v>75</v>
      </c>
      <c r="C38" s="42">
        <v>2E-3</v>
      </c>
      <c r="D38" s="46">
        <f>C38*(C16+D26+C101)</f>
        <v>0</v>
      </c>
    </row>
    <row r="39" spans="1:4" ht="16" thickBot="1">
      <c r="A39" s="38" t="s">
        <v>76</v>
      </c>
      <c r="B39" s="39" t="s">
        <v>77</v>
      </c>
      <c r="C39" s="42">
        <v>0.08</v>
      </c>
      <c r="D39" s="46">
        <f>C39*(C16+D26+C101)</f>
        <v>0</v>
      </c>
    </row>
    <row r="40" spans="1:4" ht="16" thickBot="1">
      <c r="A40" s="574" t="s">
        <v>78</v>
      </c>
      <c r="B40" s="575"/>
      <c r="C40" s="48">
        <f>SUM(C32:C39)</f>
        <v>0.36800000000000005</v>
      </c>
      <c r="D40" s="49">
        <f>SUM(D32:D39)</f>
        <v>0</v>
      </c>
    </row>
    <row r="43" spans="1:4">
      <c r="A43" s="576" t="s">
        <v>79</v>
      </c>
      <c r="B43" s="576"/>
      <c r="C43" s="576"/>
    </row>
    <row r="44" spans="1:4" ht="16" thickBot="1"/>
    <row r="45" spans="1:4" ht="16" thickBot="1">
      <c r="A45" s="36" t="s">
        <v>80</v>
      </c>
      <c r="B45" s="37" t="s">
        <v>81</v>
      </c>
      <c r="C45" s="37" t="s">
        <v>44</v>
      </c>
    </row>
    <row r="46" spans="1:4" ht="16" thickBot="1">
      <c r="A46" s="38" t="s">
        <v>45</v>
      </c>
      <c r="B46" s="39" t="s">
        <v>82</v>
      </c>
      <c r="C46" s="40"/>
    </row>
    <row r="47" spans="1:4" ht="16" thickBot="1">
      <c r="A47" s="38" t="s">
        <v>47</v>
      </c>
      <c r="B47" s="39" t="s">
        <v>83</v>
      </c>
      <c r="C47" s="213"/>
    </row>
    <row r="48" spans="1:4" ht="16" thickBot="1">
      <c r="A48" s="38" t="s">
        <v>49</v>
      </c>
      <c r="B48" s="39" t="s">
        <v>84</v>
      </c>
      <c r="C48" s="213"/>
    </row>
    <row r="49" spans="1:4" ht="16" thickBot="1">
      <c r="A49" s="38" t="s">
        <v>51</v>
      </c>
      <c r="B49" s="39" t="s">
        <v>56</v>
      </c>
      <c r="C49" s="40"/>
    </row>
    <row r="50" spans="1:4" ht="16" thickBot="1">
      <c r="A50" s="574" t="s">
        <v>57</v>
      </c>
      <c r="B50" s="575"/>
      <c r="C50" s="58">
        <f>SUM(C46:C49)</f>
        <v>0</v>
      </c>
    </row>
    <row r="53" spans="1:4">
      <c r="A53" s="576" t="s">
        <v>85</v>
      </c>
      <c r="B53" s="576"/>
      <c r="C53" s="576"/>
    </row>
    <row r="54" spans="1:4" ht="16" thickBot="1"/>
    <row r="55" spans="1:4" ht="16" thickBot="1">
      <c r="A55" s="36">
        <v>2</v>
      </c>
      <c r="B55" s="37" t="s">
        <v>86</v>
      </c>
      <c r="C55" s="37" t="s">
        <v>44</v>
      </c>
    </row>
    <row r="56" spans="1:4" ht="16" thickBot="1">
      <c r="A56" s="38" t="s">
        <v>60</v>
      </c>
      <c r="B56" s="39" t="s">
        <v>61</v>
      </c>
      <c r="C56" s="46">
        <f>D26</f>
        <v>0</v>
      </c>
    </row>
    <row r="57" spans="1:4" ht="16" thickBot="1">
      <c r="A57" s="38" t="s">
        <v>66</v>
      </c>
      <c r="B57" s="39" t="s">
        <v>67</v>
      </c>
      <c r="C57" s="46">
        <f>D40</f>
        <v>0</v>
      </c>
    </row>
    <row r="58" spans="1:4" ht="16" thickBot="1">
      <c r="A58" s="38" t="s">
        <v>80</v>
      </c>
      <c r="B58" s="39" t="s">
        <v>81</v>
      </c>
      <c r="C58" s="46">
        <f>C50</f>
        <v>0</v>
      </c>
    </row>
    <row r="59" spans="1:4" ht="16" thickBot="1">
      <c r="A59" s="574" t="s">
        <v>57</v>
      </c>
      <c r="B59" s="575"/>
      <c r="C59" s="49">
        <f>SUM(C56:C58)</f>
        <v>0</v>
      </c>
    </row>
    <row r="60" spans="1:4">
      <c r="A60" s="50"/>
    </row>
    <row r="62" spans="1:4">
      <c r="A62" s="569" t="s">
        <v>87</v>
      </c>
      <c r="B62" s="569"/>
      <c r="C62" s="569"/>
      <c r="D62" s="569"/>
    </row>
    <row r="63" spans="1:4" ht="16" thickBot="1"/>
    <row r="64" spans="1:4" ht="16" thickBot="1">
      <c r="A64" s="36">
        <v>3</v>
      </c>
      <c r="B64" s="37" t="s">
        <v>88</v>
      </c>
      <c r="C64" s="37" t="s">
        <v>62</v>
      </c>
      <c r="D64" s="37" t="s">
        <v>44</v>
      </c>
    </row>
    <row r="65" spans="1:4" ht="16" thickBot="1">
      <c r="A65" s="38" t="s">
        <v>45</v>
      </c>
      <c r="B65" s="51" t="s">
        <v>89</v>
      </c>
      <c r="C65" s="52">
        <v>4.1700000000000001E-3</v>
      </c>
      <c r="D65" s="53">
        <f>C65*C16</f>
        <v>0</v>
      </c>
    </row>
    <row r="66" spans="1:4" ht="16" thickBot="1">
      <c r="A66" s="38" t="s">
        <v>47</v>
      </c>
      <c r="B66" s="51" t="s">
        <v>90</v>
      </c>
      <c r="C66" s="52">
        <v>3.3E-4</v>
      </c>
      <c r="D66" s="54">
        <f>C66*C16</f>
        <v>0</v>
      </c>
    </row>
    <row r="67" spans="1:4" ht="16" thickBot="1">
      <c r="A67" s="38" t="s">
        <v>49</v>
      </c>
      <c r="B67" s="51" t="s">
        <v>91</v>
      </c>
      <c r="C67" s="52">
        <v>1.6000000000000001E-3</v>
      </c>
      <c r="D67" s="53">
        <f>C67*C16</f>
        <v>0</v>
      </c>
    </row>
    <row r="68" spans="1:4" ht="16" thickBot="1">
      <c r="A68" s="38" t="s">
        <v>51</v>
      </c>
      <c r="B68" s="51" t="s">
        <v>92</v>
      </c>
      <c r="C68" s="225">
        <v>1.9439999999999999E-2</v>
      </c>
      <c r="D68" s="54">
        <f>C68*C16</f>
        <v>0</v>
      </c>
    </row>
    <row r="69" spans="1:4" ht="16" thickBot="1">
      <c r="A69" s="38" t="s">
        <v>53</v>
      </c>
      <c r="B69" s="51" t="s">
        <v>93</v>
      </c>
      <c r="C69" s="52">
        <f>C40*C68</f>
        <v>7.1539200000000002E-3</v>
      </c>
      <c r="D69" s="53">
        <f>C69*C16</f>
        <v>0</v>
      </c>
    </row>
    <row r="70" spans="1:4" ht="16" thickBot="1">
      <c r="A70" s="38" t="s">
        <v>73</v>
      </c>
      <c r="B70" s="51" t="s">
        <v>94</v>
      </c>
      <c r="C70" s="52">
        <v>3.2000000000000001E-2</v>
      </c>
      <c r="D70" s="53">
        <f>C70*C16</f>
        <v>0</v>
      </c>
    </row>
    <row r="71" spans="1:4" ht="16" thickBot="1">
      <c r="A71" s="574" t="s">
        <v>57</v>
      </c>
      <c r="B71" s="575"/>
      <c r="C71" s="55"/>
      <c r="D71" s="145">
        <f>SUM(D65:D70)</f>
        <v>0</v>
      </c>
    </row>
    <row r="74" spans="1:4">
      <c r="A74" s="569" t="s">
        <v>95</v>
      </c>
      <c r="B74" s="569"/>
      <c r="C74" s="569"/>
      <c r="D74" s="569"/>
    </row>
    <row r="77" spans="1:4">
      <c r="A77" s="569" t="s">
        <v>96</v>
      </c>
      <c r="B77" s="569"/>
      <c r="C77" s="569"/>
      <c r="D77" s="569"/>
    </row>
    <row r="78" spans="1:4" ht="16" thickBot="1">
      <c r="A78" s="41"/>
    </row>
    <row r="79" spans="1:4" ht="16" thickBot="1">
      <c r="A79" s="36" t="s">
        <v>97</v>
      </c>
      <c r="B79" s="37" t="s">
        <v>98</v>
      </c>
      <c r="C79" s="37" t="s">
        <v>62</v>
      </c>
      <c r="D79" s="37" t="s">
        <v>44</v>
      </c>
    </row>
    <row r="80" spans="1:4" ht="16" thickBot="1">
      <c r="A80" s="38" t="s">
        <v>45</v>
      </c>
      <c r="B80" s="39" t="s">
        <v>99</v>
      </c>
      <c r="C80" s="52">
        <v>9.2599999999999991E-3</v>
      </c>
      <c r="D80" s="53">
        <f>C80*C16</f>
        <v>0</v>
      </c>
    </row>
    <row r="81" spans="1:4" ht="16" thickBot="1">
      <c r="A81" s="38" t="s">
        <v>47</v>
      </c>
      <c r="B81" s="39" t="s">
        <v>98</v>
      </c>
      <c r="C81" s="52">
        <v>5.5599999999999998E-3</v>
      </c>
      <c r="D81" s="54">
        <f>C81*C16</f>
        <v>0</v>
      </c>
    </row>
    <row r="82" spans="1:4" ht="16" thickBot="1">
      <c r="A82" s="38" t="s">
        <v>49</v>
      </c>
      <c r="B82" s="39" t="s">
        <v>100</v>
      </c>
      <c r="C82" s="52">
        <v>2.7999999999999998E-4</v>
      </c>
      <c r="D82" s="53">
        <f>C82*C16</f>
        <v>0</v>
      </c>
    </row>
    <row r="83" spans="1:4" ht="16" thickBot="1">
      <c r="A83" s="38" t="s">
        <v>51</v>
      </c>
      <c r="B83" s="39" t="s">
        <v>101</v>
      </c>
      <c r="C83" s="52">
        <v>1.9000000000000001E-4</v>
      </c>
      <c r="D83" s="54">
        <f>C83*C16</f>
        <v>0</v>
      </c>
    </row>
    <row r="84" spans="1:4" ht="16" thickBot="1">
      <c r="A84" s="38" t="s">
        <v>53</v>
      </c>
      <c r="B84" s="39" t="s">
        <v>102</v>
      </c>
      <c r="C84" s="52">
        <v>5.5999999999999995E-4</v>
      </c>
      <c r="D84" s="53">
        <f>C84*C16</f>
        <v>0</v>
      </c>
    </row>
    <row r="85" spans="1:4" ht="16" thickBot="1">
      <c r="A85" s="38" t="s">
        <v>73</v>
      </c>
      <c r="B85" s="39" t="s">
        <v>56</v>
      </c>
      <c r="C85" s="52"/>
      <c r="D85" s="53">
        <f>C85*C16</f>
        <v>0</v>
      </c>
    </row>
    <row r="86" spans="1:4" ht="16" thickBot="1">
      <c r="A86" s="574" t="s">
        <v>78</v>
      </c>
      <c r="B86" s="575"/>
      <c r="C86" s="55">
        <f>SUM(C80:C85)</f>
        <v>1.585E-2</v>
      </c>
      <c r="D86" s="144">
        <f>SUM(D80:D85)</f>
        <v>0</v>
      </c>
    </row>
    <row r="89" spans="1:4">
      <c r="A89" s="576" t="s">
        <v>103</v>
      </c>
      <c r="B89" s="576"/>
      <c r="C89" s="576"/>
    </row>
    <row r="90" spans="1:4" ht="16" thickBot="1">
      <c r="A90" s="41"/>
    </row>
    <row r="91" spans="1:4" ht="16" thickBot="1">
      <c r="A91" s="36" t="s">
        <v>104</v>
      </c>
      <c r="B91" s="37" t="s">
        <v>105</v>
      </c>
      <c r="C91" s="37" t="s">
        <v>44</v>
      </c>
    </row>
    <row r="92" spans="1:4" ht="16" thickBot="1">
      <c r="A92" s="38" t="s">
        <v>45</v>
      </c>
      <c r="B92" s="39" t="s">
        <v>106</v>
      </c>
      <c r="C92" s="40">
        <v>0</v>
      </c>
    </row>
    <row r="93" spans="1:4" ht="16" thickBot="1">
      <c r="A93" s="574" t="s">
        <v>57</v>
      </c>
      <c r="B93" s="575"/>
      <c r="C93" s="56"/>
    </row>
    <row r="96" spans="1:4">
      <c r="A96" s="576" t="s">
        <v>107</v>
      </c>
      <c r="B96" s="576"/>
      <c r="C96" s="576"/>
    </row>
    <row r="97" spans="1:3" ht="16" thickBot="1">
      <c r="A97" s="41"/>
    </row>
    <row r="98" spans="1:3" ht="16" thickBot="1">
      <c r="A98" s="36">
        <v>4</v>
      </c>
      <c r="B98" s="37" t="s">
        <v>108</v>
      </c>
      <c r="C98" s="37" t="s">
        <v>44</v>
      </c>
    </row>
    <row r="99" spans="1:3" ht="16" thickBot="1">
      <c r="A99" s="38" t="s">
        <v>97</v>
      </c>
      <c r="B99" s="39" t="s">
        <v>98</v>
      </c>
      <c r="C99" s="40">
        <f>D86</f>
        <v>0</v>
      </c>
    </row>
    <row r="100" spans="1:3" ht="16" thickBot="1">
      <c r="A100" s="38" t="s">
        <v>104</v>
      </c>
      <c r="B100" s="39" t="s">
        <v>105</v>
      </c>
      <c r="C100" s="40">
        <v>0</v>
      </c>
    </row>
    <row r="101" spans="1:3" ht="16" thickBot="1">
      <c r="A101" s="574" t="s">
        <v>57</v>
      </c>
      <c r="B101" s="575"/>
      <c r="C101" s="40">
        <f>SUM(C99:C100)</f>
        <v>0</v>
      </c>
    </row>
    <row r="104" spans="1:3">
      <c r="A104" s="569" t="s">
        <v>109</v>
      </c>
      <c r="B104" s="569"/>
      <c r="C104" s="569"/>
    </row>
    <row r="105" spans="1:3" ht="16" thickBot="1"/>
    <row r="106" spans="1:3" ht="16" thickBot="1">
      <c r="A106" s="36">
        <v>5</v>
      </c>
      <c r="B106" s="57" t="s">
        <v>110</v>
      </c>
      <c r="C106" s="37" t="s">
        <v>44</v>
      </c>
    </row>
    <row r="107" spans="1:3" ht="16" thickBot="1">
      <c r="A107" s="38" t="s">
        <v>45</v>
      </c>
      <c r="B107" s="39" t="s">
        <v>111</v>
      </c>
      <c r="C107" s="211">
        <f>ASG!C107</f>
        <v>0</v>
      </c>
    </row>
    <row r="108" spans="1:3" ht="16" thickBot="1">
      <c r="A108" s="38" t="s">
        <v>47</v>
      </c>
      <c r="B108" s="39" t="s">
        <v>112</v>
      </c>
      <c r="C108" s="211">
        <f>ASG!C108</f>
        <v>0</v>
      </c>
    </row>
    <row r="109" spans="1:3" ht="16" thickBot="1">
      <c r="A109" s="38" t="s">
        <v>49</v>
      </c>
      <c r="B109" s="39" t="s">
        <v>113</v>
      </c>
      <c r="C109" s="211">
        <f>ASG!C109</f>
        <v>0</v>
      </c>
    </row>
    <row r="110" spans="1:3" ht="16" thickBot="1">
      <c r="A110" s="38" t="s">
        <v>51</v>
      </c>
      <c r="B110" s="39" t="s">
        <v>114</v>
      </c>
      <c r="C110" s="211">
        <f>ASG!C110</f>
        <v>0</v>
      </c>
    </row>
    <row r="111" spans="1:3" ht="16" thickBot="1">
      <c r="A111" s="574" t="s">
        <v>78</v>
      </c>
      <c r="B111" s="575"/>
      <c r="C111" s="58">
        <f>SUM(C107:C110)</f>
        <v>0</v>
      </c>
    </row>
    <row r="114" spans="1:4">
      <c r="A114" s="569" t="s">
        <v>115</v>
      </c>
      <c r="B114" s="569"/>
      <c r="C114" s="569"/>
      <c r="D114" s="569"/>
    </row>
    <row r="115" spans="1:4" ht="16" thickBot="1"/>
    <row r="116" spans="1:4" ht="16" thickBot="1">
      <c r="A116" s="36">
        <v>6</v>
      </c>
      <c r="B116" s="57" t="s">
        <v>116</v>
      </c>
      <c r="C116" s="37" t="s">
        <v>62</v>
      </c>
      <c r="D116" s="37" t="s">
        <v>44</v>
      </c>
    </row>
    <row r="117" spans="1:4" ht="16" thickBot="1">
      <c r="A117" s="38" t="s">
        <v>45</v>
      </c>
      <c r="B117" s="39" t="s">
        <v>117</v>
      </c>
      <c r="C117" s="147">
        <f>ASG!$C$117</f>
        <v>0.03</v>
      </c>
      <c r="D117" s="40">
        <f>(C137)*C117</f>
        <v>0</v>
      </c>
    </row>
    <row r="118" spans="1:4" ht="16" thickBot="1">
      <c r="A118" s="38" t="s">
        <v>47</v>
      </c>
      <c r="B118" s="39" t="s">
        <v>118</v>
      </c>
      <c r="C118" s="147">
        <f>ASG!$C$118</f>
        <v>6.7900000000000002E-2</v>
      </c>
      <c r="D118" s="40">
        <f>(C137+D117)*C118</f>
        <v>0</v>
      </c>
    </row>
    <row r="119" spans="1:4" ht="16" thickBot="1">
      <c r="A119" s="38"/>
      <c r="B119" s="59" t="s">
        <v>119</v>
      </c>
      <c r="C119" s="52">
        <f>SUM(C117:C118)</f>
        <v>9.7900000000000001E-2</v>
      </c>
      <c r="D119" s="40">
        <f>SUM(D117:D118)</f>
        <v>0</v>
      </c>
    </row>
    <row r="120" spans="1:4" ht="16" thickBot="1">
      <c r="A120" s="38" t="s">
        <v>49</v>
      </c>
      <c r="B120" s="39" t="s">
        <v>120</v>
      </c>
      <c r="C120" s="150"/>
      <c r="D120" s="150"/>
    </row>
    <row r="121" spans="1:4" ht="16" thickBot="1">
      <c r="A121" s="38"/>
      <c r="B121" s="39" t="s">
        <v>121</v>
      </c>
      <c r="C121" s="52"/>
      <c r="D121" s="149"/>
    </row>
    <row r="122" spans="1:4" ht="16" thickBot="1">
      <c r="A122" s="38"/>
      <c r="B122" s="39" t="s">
        <v>122</v>
      </c>
      <c r="C122" s="147">
        <v>6.4999999999999997E-3</v>
      </c>
      <c r="D122" s="40">
        <f>$C$139*C122</f>
        <v>0</v>
      </c>
    </row>
    <row r="123" spans="1:4" ht="16" thickBot="1">
      <c r="A123" s="38"/>
      <c r="B123" s="39" t="s">
        <v>123</v>
      </c>
      <c r="C123" s="147">
        <v>0.03</v>
      </c>
      <c r="D123" s="40">
        <f>$C$139*C123</f>
        <v>0</v>
      </c>
    </row>
    <row r="124" spans="1:4" ht="16" thickBot="1">
      <c r="A124" s="38"/>
      <c r="B124" s="39" t="s">
        <v>124</v>
      </c>
      <c r="C124" s="55"/>
      <c r="D124" s="40"/>
    </row>
    <row r="125" spans="1:4" ht="16" thickBot="1">
      <c r="A125" s="38"/>
      <c r="B125" s="39" t="s">
        <v>236</v>
      </c>
      <c r="C125" s="207">
        <v>0.03</v>
      </c>
      <c r="D125" s="40">
        <f>$C$139*C125</f>
        <v>0</v>
      </c>
    </row>
    <row r="126" spans="1:4" ht="16" thickBot="1">
      <c r="A126" s="574" t="s">
        <v>78</v>
      </c>
      <c r="B126" s="575"/>
      <c r="C126" s="60">
        <f>C122+C123+C125</f>
        <v>6.6500000000000004E-2</v>
      </c>
      <c r="D126" s="148">
        <f>(C137+D117+D118)/(1-C126)-(C137+D117+D118)</f>
        <v>0</v>
      </c>
    </row>
    <row r="129" spans="1:9">
      <c r="A129" s="569" t="s">
        <v>125</v>
      </c>
      <c r="B129" s="569"/>
      <c r="C129" s="569"/>
    </row>
    <row r="130" spans="1:9" ht="16" thickBot="1"/>
    <row r="131" spans="1:9" ht="16" thickBot="1">
      <c r="A131" s="36"/>
      <c r="B131" s="37" t="s">
        <v>126</v>
      </c>
      <c r="C131" s="37" t="s">
        <v>44</v>
      </c>
    </row>
    <row r="132" spans="1:9" ht="16" thickBot="1">
      <c r="A132" s="61" t="s">
        <v>45</v>
      </c>
      <c r="B132" s="39" t="s">
        <v>42</v>
      </c>
      <c r="C132" s="62">
        <f>C16</f>
        <v>0</v>
      </c>
    </row>
    <row r="133" spans="1:9" ht="16" thickBot="1">
      <c r="A133" s="61" t="s">
        <v>47</v>
      </c>
      <c r="B133" s="39" t="s">
        <v>58</v>
      </c>
      <c r="C133" s="62">
        <f>C59</f>
        <v>0</v>
      </c>
    </row>
    <row r="134" spans="1:9" ht="16" thickBot="1">
      <c r="A134" s="61" t="s">
        <v>49</v>
      </c>
      <c r="B134" s="39" t="s">
        <v>87</v>
      </c>
      <c r="C134" s="62">
        <f>D71</f>
        <v>0</v>
      </c>
    </row>
    <row r="135" spans="1:9" ht="16" thickBot="1">
      <c r="A135" s="61" t="s">
        <v>51</v>
      </c>
      <c r="B135" s="39" t="s">
        <v>95</v>
      </c>
      <c r="C135" s="62">
        <f>C101</f>
        <v>0</v>
      </c>
    </row>
    <row r="136" spans="1:9" ht="16" thickBot="1">
      <c r="A136" s="61" t="s">
        <v>53</v>
      </c>
      <c r="B136" s="39" t="s">
        <v>109</v>
      </c>
      <c r="C136" s="62">
        <f>C111</f>
        <v>0</v>
      </c>
    </row>
    <row r="137" spans="1:9" ht="16" thickBot="1">
      <c r="A137" s="574" t="s">
        <v>127</v>
      </c>
      <c r="B137" s="575"/>
      <c r="C137" s="62">
        <f>SUM(C132:C136)</f>
        <v>0</v>
      </c>
    </row>
    <row r="138" spans="1:9" ht="16" thickBot="1">
      <c r="A138" s="61" t="s">
        <v>73</v>
      </c>
      <c r="B138" s="39" t="s">
        <v>128</v>
      </c>
      <c r="C138" s="62">
        <f>D119+D126</f>
        <v>0</v>
      </c>
    </row>
    <row r="139" spans="1:9" ht="16" thickBot="1">
      <c r="A139" s="574" t="s">
        <v>129</v>
      </c>
      <c r="B139" s="575"/>
      <c r="C139" s="63">
        <f>ROUND(SUM(C137:C138),2)</f>
        <v>0</v>
      </c>
    </row>
    <row r="140" spans="1:9" ht="16" thickBot="1"/>
    <row r="141" spans="1:9">
      <c r="A141" s="64" t="s">
        <v>130</v>
      </c>
      <c r="B141" s="65" t="s">
        <v>131</v>
      </c>
      <c r="C141" s="66">
        <f>C126</f>
        <v>6.6500000000000004E-2</v>
      </c>
      <c r="D141" s="67"/>
      <c r="E141" s="67"/>
      <c r="F141" s="67"/>
      <c r="G141" s="67"/>
      <c r="H141" s="68"/>
      <c r="I141" s="69"/>
    </row>
    <row r="142" spans="1:9">
      <c r="A142" s="70"/>
      <c r="B142" s="67">
        <v>100</v>
      </c>
      <c r="C142" s="71"/>
      <c r="D142" s="67"/>
      <c r="E142" s="67"/>
      <c r="F142" s="67"/>
      <c r="G142" s="67"/>
      <c r="H142" s="68"/>
      <c r="I142" s="69"/>
    </row>
    <row r="143" spans="1:9">
      <c r="A143" s="72"/>
      <c r="B143" s="73"/>
      <c r="C143" s="74"/>
      <c r="D143" s="73"/>
      <c r="E143" s="73"/>
      <c r="F143" s="73"/>
      <c r="G143" s="73"/>
      <c r="H143" s="73"/>
      <c r="I143" s="75"/>
    </row>
    <row r="144" spans="1:9">
      <c r="A144" s="70" t="s">
        <v>132</v>
      </c>
      <c r="B144" s="67" t="s">
        <v>133</v>
      </c>
      <c r="C144" s="76">
        <f>SUM(C137+D117+D118)</f>
        <v>0</v>
      </c>
      <c r="D144" s="67"/>
      <c r="E144" s="67"/>
      <c r="F144" s="67"/>
      <c r="G144" s="67"/>
      <c r="H144" s="68"/>
      <c r="I144" s="77"/>
    </row>
    <row r="145" spans="1:9">
      <c r="A145" s="72"/>
      <c r="B145" s="73"/>
      <c r="C145" s="74"/>
      <c r="D145" s="73"/>
      <c r="E145" s="73"/>
      <c r="F145" s="73"/>
      <c r="G145" s="73"/>
      <c r="H145" s="73"/>
      <c r="I145" s="78"/>
    </row>
    <row r="146" spans="1:9">
      <c r="A146" s="70" t="s">
        <v>134</v>
      </c>
      <c r="B146" s="67" t="s">
        <v>135</v>
      </c>
      <c r="C146" s="79">
        <f>(C144/(1-C126))</f>
        <v>0</v>
      </c>
      <c r="D146" s="67"/>
      <c r="E146" s="67"/>
      <c r="F146" s="67"/>
      <c r="G146" s="67"/>
      <c r="H146" s="68"/>
      <c r="I146" s="77"/>
    </row>
    <row r="147" spans="1:9">
      <c r="A147" s="72"/>
      <c r="B147" s="73"/>
      <c r="C147" s="74"/>
      <c r="D147" s="73"/>
      <c r="E147" s="73"/>
      <c r="F147" s="73"/>
      <c r="G147" s="73"/>
      <c r="H147" s="73"/>
      <c r="I147" s="75"/>
    </row>
    <row r="148" spans="1:9" ht="16" thickBot="1">
      <c r="A148" s="80"/>
      <c r="B148" s="81" t="s">
        <v>136</v>
      </c>
      <c r="C148" s="82">
        <f>C146-C144</f>
        <v>0</v>
      </c>
      <c r="D148" s="67"/>
      <c r="E148" s="67"/>
      <c r="F148" s="67"/>
      <c r="G148" s="67"/>
      <c r="H148" s="68"/>
      <c r="I148" s="69"/>
    </row>
  </sheetData>
  <mergeCells count="32">
    <mergeCell ref="A1:D1"/>
    <mergeCell ref="A2:D2"/>
    <mergeCell ref="A3:D3"/>
    <mergeCell ref="A4:D4"/>
    <mergeCell ref="A5:C5"/>
    <mergeCell ref="A6:C6"/>
    <mergeCell ref="A16:B16"/>
    <mergeCell ref="A19:D19"/>
    <mergeCell ref="A21:D21"/>
    <mergeCell ref="A26:B26"/>
    <mergeCell ref="A29:D29"/>
    <mergeCell ref="A40:B40"/>
    <mergeCell ref="A43:C43"/>
    <mergeCell ref="A50:B50"/>
    <mergeCell ref="A53:C53"/>
    <mergeCell ref="A59:B59"/>
    <mergeCell ref="A62:D62"/>
    <mergeCell ref="A71:B71"/>
    <mergeCell ref="A74:D74"/>
    <mergeCell ref="A77:D77"/>
    <mergeCell ref="A86:B86"/>
    <mergeCell ref="A89:C89"/>
    <mergeCell ref="A93:B93"/>
    <mergeCell ref="A96:C96"/>
    <mergeCell ref="A137:B137"/>
    <mergeCell ref="A139:B139"/>
    <mergeCell ref="A101:B101"/>
    <mergeCell ref="A104:C104"/>
    <mergeCell ref="A111:B111"/>
    <mergeCell ref="A114:D114"/>
    <mergeCell ref="A126:B126"/>
    <mergeCell ref="A129:C129"/>
  </mergeCells>
  <pageMargins left="0.511811024" right="0.511811024" top="0.78740157499999996" bottom="0.78740157499999996" header="0.31496062000000002" footer="0.31496062000000002"/>
  <pageSetup paperSize="9" scale="75" orientation="portrait" r:id="rId1"/>
  <rowBreaks count="2" manualBreakCount="2">
    <brk id="52" max="16383" man="1"/>
    <brk id="11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48"/>
  <sheetViews>
    <sheetView showGridLines="0" view="pageBreakPreview" topLeftCell="A133" zoomScale="90" zoomScaleNormal="100" zoomScaleSheetLayoutView="90" workbookViewId="0">
      <selection activeCell="C122" sqref="C122:C123"/>
    </sheetView>
  </sheetViews>
  <sheetFormatPr defaultColWidth="9.1796875" defaultRowHeight="15.5"/>
  <cols>
    <col min="1" max="1" width="9.1796875" style="35"/>
    <col min="2" max="2" width="72.1796875" style="35" customWidth="1"/>
    <col min="3" max="3" width="18" style="35" customWidth="1"/>
    <col min="4" max="4" width="16.7265625" style="35" customWidth="1"/>
    <col min="5" max="5" width="12.7265625" style="35" customWidth="1"/>
    <col min="6" max="6" width="12" style="35" customWidth="1"/>
    <col min="7" max="7" width="15.1796875" style="35" customWidth="1"/>
    <col min="8" max="16384" width="9.1796875" style="35"/>
  </cols>
  <sheetData>
    <row r="1" spans="1:4" ht="23">
      <c r="A1" s="571" t="s">
        <v>39</v>
      </c>
      <c r="B1" s="571"/>
      <c r="C1" s="571"/>
      <c r="D1" s="571"/>
    </row>
    <row r="2" spans="1:4" ht="48.65" customHeight="1">
      <c r="A2" s="572" t="s">
        <v>40</v>
      </c>
      <c r="B2" s="572"/>
      <c r="C2" s="572"/>
      <c r="D2" s="572"/>
    </row>
    <row r="3" spans="1:4">
      <c r="A3" s="573" t="s">
        <v>41</v>
      </c>
      <c r="B3" s="573"/>
      <c r="C3" s="573"/>
      <c r="D3" s="573"/>
    </row>
    <row r="4" spans="1:4">
      <c r="A4" s="570" t="s">
        <v>237</v>
      </c>
      <c r="B4" s="570"/>
      <c r="C4" s="570"/>
      <c r="D4" s="570"/>
    </row>
    <row r="5" spans="1:4">
      <c r="A5" s="570" t="s">
        <v>243</v>
      </c>
      <c r="B5" s="570"/>
      <c r="C5" s="570"/>
    </row>
    <row r="6" spans="1:4">
      <c r="A6" s="569" t="s">
        <v>42</v>
      </c>
      <c r="B6" s="569"/>
      <c r="C6" s="569"/>
    </row>
    <row r="7" spans="1:4" ht="16" thickBot="1"/>
    <row r="8" spans="1:4" ht="16" thickBot="1">
      <c r="A8" s="36">
        <v>1</v>
      </c>
      <c r="B8" s="37" t="s">
        <v>43</v>
      </c>
      <c r="C8" s="37" t="s">
        <v>44</v>
      </c>
    </row>
    <row r="9" spans="1:4" ht="16" thickBot="1">
      <c r="A9" s="38" t="s">
        <v>45</v>
      </c>
      <c r="B9" s="39" t="s">
        <v>46</v>
      </c>
      <c r="C9" s="40"/>
    </row>
    <row r="10" spans="1:4" ht="16" thickBot="1">
      <c r="A10" s="38" t="s">
        <v>47</v>
      </c>
      <c r="B10" s="39" t="s">
        <v>48</v>
      </c>
      <c r="C10" s="40"/>
    </row>
    <row r="11" spans="1:4" ht="16" thickBot="1">
      <c r="A11" s="38" t="s">
        <v>49</v>
      </c>
      <c r="B11" s="39" t="s">
        <v>50</v>
      </c>
      <c r="C11" s="40"/>
    </row>
    <row r="12" spans="1:4" ht="16" thickBot="1">
      <c r="A12" s="38" t="s">
        <v>51</v>
      </c>
      <c r="B12" s="39" t="s">
        <v>52</v>
      </c>
      <c r="C12" s="40"/>
    </row>
    <row r="13" spans="1:4" ht="16" thickBot="1">
      <c r="A13" s="38" t="s">
        <v>53</v>
      </c>
      <c r="B13" s="39" t="s">
        <v>54</v>
      </c>
      <c r="C13" s="40"/>
    </row>
    <row r="14" spans="1:4" ht="16" thickBot="1">
      <c r="A14" s="38"/>
      <c r="B14" s="39"/>
      <c r="C14" s="40"/>
    </row>
    <row r="15" spans="1:4" ht="16" thickBot="1">
      <c r="A15" s="38" t="s">
        <v>55</v>
      </c>
      <c r="B15" s="39" t="s">
        <v>56</v>
      </c>
      <c r="C15" s="40"/>
    </row>
    <row r="16" spans="1:4" ht="16" thickBot="1">
      <c r="A16" s="574" t="s">
        <v>57</v>
      </c>
      <c r="B16" s="575"/>
      <c r="C16" s="40">
        <f>SUM(C9:C15)</f>
        <v>0</v>
      </c>
    </row>
    <row r="19" spans="1:4">
      <c r="A19" s="569" t="s">
        <v>58</v>
      </c>
      <c r="B19" s="569"/>
      <c r="C19" s="569"/>
      <c r="D19" s="569"/>
    </row>
    <row r="20" spans="1:4">
      <c r="A20" s="41"/>
    </row>
    <row r="21" spans="1:4">
      <c r="A21" s="576" t="s">
        <v>59</v>
      </c>
      <c r="B21" s="576"/>
      <c r="C21" s="576"/>
      <c r="D21" s="576"/>
    </row>
    <row r="22" spans="1:4" ht="16" thickBot="1"/>
    <row r="23" spans="1:4" ht="16" thickBot="1">
      <c r="A23" s="36" t="s">
        <v>60</v>
      </c>
      <c r="B23" s="37" t="s">
        <v>61</v>
      </c>
      <c r="C23" s="37" t="s">
        <v>62</v>
      </c>
      <c r="D23" s="37" t="s">
        <v>44</v>
      </c>
    </row>
    <row r="24" spans="1:4" ht="16" thickBot="1">
      <c r="A24" s="38" t="s">
        <v>45</v>
      </c>
      <c r="B24" s="39" t="s">
        <v>63</v>
      </c>
      <c r="C24" s="42">
        <v>8.3299999999999999E-2</v>
      </c>
      <c r="D24" s="43">
        <f>C24*C16</f>
        <v>0</v>
      </c>
    </row>
    <row r="25" spans="1:4" ht="16" thickBot="1">
      <c r="A25" s="38" t="s">
        <v>47</v>
      </c>
      <c r="B25" s="39" t="s">
        <v>64</v>
      </c>
      <c r="C25" s="42">
        <v>0.1111</v>
      </c>
      <c r="D25" s="44">
        <f>C25*C16</f>
        <v>0</v>
      </c>
    </row>
    <row r="26" spans="1:4" ht="16" thickBot="1">
      <c r="A26" s="574" t="s">
        <v>57</v>
      </c>
      <c r="B26" s="575"/>
      <c r="C26" s="42"/>
      <c r="D26" s="45">
        <f>SUM(D24:D25)</f>
        <v>0</v>
      </c>
    </row>
    <row r="29" spans="1:4" ht="32.25" customHeight="1">
      <c r="A29" s="577" t="s">
        <v>65</v>
      </c>
      <c r="B29" s="577"/>
      <c r="C29" s="577"/>
      <c r="D29" s="577"/>
    </row>
    <row r="30" spans="1:4" ht="16" thickBot="1"/>
    <row r="31" spans="1:4" ht="16" thickBot="1">
      <c r="A31" s="36" t="s">
        <v>66</v>
      </c>
      <c r="B31" s="37" t="s">
        <v>67</v>
      </c>
      <c r="C31" s="37" t="s">
        <v>62</v>
      </c>
      <c r="D31" s="37" t="s">
        <v>44</v>
      </c>
    </row>
    <row r="32" spans="1:4" ht="16" thickBot="1">
      <c r="A32" s="38" t="s">
        <v>45</v>
      </c>
      <c r="B32" s="39" t="s">
        <v>68</v>
      </c>
      <c r="C32" s="42">
        <v>0.2</v>
      </c>
      <c r="D32" s="46">
        <f>C32*(C16+D26+C101)</f>
        <v>0</v>
      </c>
    </row>
    <row r="33" spans="1:4" ht="16" thickBot="1">
      <c r="A33" s="38" t="s">
        <v>47</v>
      </c>
      <c r="B33" s="39" t="s">
        <v>69</v>
      </c>
      <c r="C33" s="42">
        <v>2.5000000000000001E-2</v>
      </c>
      <c r="D33" s="46">
        <f>C33*(C16+D26+C101)</f>
        <v>0</v>
      </c>
    </row>
    <row r="34" spans="1:4" ht="16" thickBot="1">
      <c r="A34" s="38" t="s">
        <v>49</v>
      </c>
      <c r="B34" s="39" t="s">
        <v>70</v>
      </c>
      <c r="C34" s="602">
        <v>0.03</v>
      </c>
      <c r="D34" s="46">
        <f>C34*(C16+D26+C101)</f>
        <v>0</v>
      </c>
    </row>
    <row r="35" spans="1:4" ht="16" thickBot="1">
      <c r="A35" s="38" t="s">
        <v>51</v>
      </c>
      <c r="B35" s="39" t="s">
        <v>71</v>
      </c>
      <c r="C35" s="42">
        <v>1.4999999999999999E-2</v>
      </c>
      <c r="D35" s="46">
        <f>C35*(C16+D26+C101)</f>
        <v>0</v>
      </c>
    </row>
    <row r="36" spans="1:4" ht="16" thickBot="1">
      <c r="A36" s="38" t="s">
        <v>53</v>
      </c>
      <c r="B36" s="39" t="s">
        <v>72</v>
      </c>
      <c r="C36" s="42">
        <v>0.01</v>
      </c>
      <c r="D36" s="46">
        <f>C36*(C16+D26+C101)</f>
        <v>0</v>
      </c>
    </row>
    <row r="37" spans="1:4" ht="16" thickBot="1">
      <c r="A37" s="38" t="s">
        <v>73</v>
      </c>
      <c r="B37" s="39" t="s">
        <v>74</v>
      </c>
      <c r="C37" s="42">
        <v>6.0000000000000001E-3</v>
      </c>
      <c r="D37" s="46">
        <f>C37*(C16+D26+C101)</f>
        <v>0</v>
      </c>
    </row>
    <row r="38" spans="1:4" ht="16" thickBot="1">
      <c r="A38" s="38" t="s">
        <v>55</v>
      </c>
      <c r="B38" s="39" t="s">
        <v>75</v>
      </c>
      <c r="C38" s="42">
        <v>2E-3</v>
      </c>
      <c r="D38" s="46">
        <f>C38*(C16+D26+C101)</f>
        <v>0</v>
      </c>
    </row>
    <row r="39" spans="1:4" ht="16" thickBot="1">
      <c r="A39" s="38" t="s">
        <v>76</v>
      </c>
      <c r="B39" s="39" t="s">
        <v>77</v>
      </c>
      <c r="C39" s="42">
        <v>0.08</v>
      </c>
      <c r="D39" s="46">
        <f>C39*(C16+D26+C101)</f>
        <v>0</v>
      </c>
    </row>
    <row r="40" spans="1:4" ht="16" thickBot="1">
      <c r="A40" s="574" t="s">
        <v>78</v>
      </c>
      <c r="B40" s="575"/>
      <c r="C40" s="48">
        <f>SUM(C32:C39)</f>
        <v>0.36800000000000005</v>
      </c>
      <c r="D40" s="49">
        <f>SUM(D32:D39)</f>
        <v>0</v>
      </c>
    </row>
    <row r="43" spans="1:4">
      <c r="A43" s="576" t="s">
        <v>79</v>
      </c>
      <c r="B43" s="576"/>
      <c r="C43" s="576"/>
    </row>
    <row r="44" spans="1:4" ht="16" thickBot="1"/>
    <row r="45" spans="1:4" ht="16" thickBot="1">
      <c r="A45" s="36" t="s">
        <v>80</v>
      </c>
      <c r="B45" s="37" t="s">
        <v>81</v>
      </c>
      <c r="C45" s="37" t="s">
        <v>44</v>
      </c>
    </row>
    <row r="46" spans="1:4" ht="16" thickBot="1">
      <c r="A46" s="38" t="s">
        <v>45</v>
      </c>
      <c r="B46" s="39" t="s">
        <v>82</v>
      </c>
      <c r="C46" s="40"/>
    </row>
    <row r="47" spans="1:4" ht="16" thickBot="1">
      <c r="A47" s="38" t="s">
        <v>47</v>
      </c>
      <c r="B47" s="39" t="s">
        <v>83</v>
      </c>
      <c r="C47" s="40"/>
    </row>
    <row r="48" spans="1:4" ht="16" thickBot="1">
      <c r="A48" s="38" t="s">
        <v>49</v>
      </c>
      <c r="B48" s="39" t="s">
        <v>84</v>
      </c>
      <c r="C48" s="40"/>
    </row>
    <row r="49" spans="1:4" ht="16" thickBot="1">
      <c r="A49" s="38" t="s">
        <v>51</v>
      </c>
      <c r="B49" s="39" t="s">
        <v>56</v>
      </c>
      <c r="C49" s="40"/>
    </row>
    <row r="50" spans="1:4" ht="16" thickBot="1">
      <c r="A50" s="574" t="s">
        <v>57</v>
      </c>
      <c r="B50" s="575"/>
      <c r="C50" s="58">
        <f>SUM(C46:C49)</f>
        <v>0</v>
      </c>
    </row>
    <row r="53" spans="1:4">
      <c r="A53" s="576" t="s">
        <v>85</v>
      </c>
      <c r="B53" s="576"/>
      <c r="C53" s="576"/>
    </row>
    <row r="54" spans="1:4" ht="16" thickBot="1"/>
    <row r="55" spans="1:4" ht="16" thickBot="1">
      <c r="A55" s="36">
        <v>2</v>
      </c>
      <c r="B55" s="37" t="s">
        <v>86</v>
      </c>
      <c r="C55" s="37" t="s">
        <v>44</v>
      </c>
    </row>
    <row r="56" spans="1:4" ht="16" thickBot="1">
      <c r="A56" s="38" t="s">
        <v>60</v>
      </c>
      <c r="B56" s="39" t="s">
        <v>61</v>
      </c>
      <c r="C56" s="46">
        <f>D26</f>
        <v>0</v>
      </c>
    </row>
    <row r="57" spans="1:4" ht="16" thickBot="1">
      <c r="A57" s="38" t="s">
        <v>66</v>
      </c>
      <c r="B57" s="39" t="s">
        <v>67</v>
      </c>
      <c r="C57" s="46">
        <f>D40</f>
        <v>0</v>
      </c>
    </row>
    <row r="58" spans="1:4" ht="16" thickBot="1">
      <c r="A58" s="38" t="s">
        <v>80</v>
      </c>
      <c r="B58" s="39" t="s">
        <v>81</v>
      </c>
      <c r="C58" s="46">
        <f>C50</f>
        <v>0</v>
      </c>
    </row>
    <row r="59" spans="1:4" ht="16" thickBot="1">
      <c r="A59" s="574" t="s">
        <v>57</v>
      </c>
      <c r="B59" s="575"/>
      <c r="C59" s="49">
        <f>SUM(C56:C58)</f>
        <v>0</v>
      </c>
    </row>
    <row r="60" spans="1:4">
      <c r="A60" s="50"/>
    </row>
    <row r="62" spans="1:4">
      <c r="A62" s="569" t="s">
        <v>87</v>
      </c>
      <c r="B62" s="569"/>
      <c r="C62" s="569"/>
      <c r="D62" s="569"/>
    </row>
    <row r="63" spans="1:4" ht="16" thickBot="1"/>
    <row r="64" spans="1:4" ht="16" thickBot="1">
      <c r="A64" s="36">
        <v>3</v>
      </c>
      <c r="B64" s="37" t="s">
        <v>88</v>
      </c>
      <c r="C64" s="37" t="s">
        <v>62</v>
      </c>
      <c r="D64" s="37" t="s">
        <v>44</v>
      </c>
    </row>
    <row r="65" spans="1:4" ht="16" thickBot="1">
      <c r="A65" s="38" t="s">
        <v>45</v>
      </c>
      <c r="B65" s="51" t="s">
        <v>89</v>
      </c>
      <c r="C65" s="52">
        <v>4.1700000000000001E-3</v>
      </c>
      <c r="D65" s="53">
        <f>C65*C16</f>
        <v>0</v>
      </c>
    </row>
    <row r="66" spans="1:4" ht="16" thickBot="1">
      <c r="A66" s="38" t="s">
        <v>47</v>
      </c>
      <c r="B66" s="51" t="s">
        <v>90</v>
      </c>
      <c r="C66" s="52">
        <v>3.3E-4</v>
      </c>
      <c r="D66" s="54">
        <f>C66*C16</f>
        <v>0</v>
      </c>
    </row>
    <row r="67" spans="1:4" ht="16" thickBot="1">
      <c r="A67" s="38" t="s">
        <v>49</v>
      </c>
      <c r="B67" s="51" t="s">
        <v>91</v>
      </c>
      <c r="C67" s="52">
        <v>1.6000000000000001E-3</v>
      </c>
      <c r="D67" s="53">
        <f>C67*C16</f>
        <v>0</v>
      </c>
    </row>
    <row r="68" spans="1:4" ht="16" thickBot="1">
      <c r="A68" s="38" t="s">
        <v>51</v>
      </c>
      <c r="B68" s="51" t="s">
        <v>92</v>
      </c>
      <c r="C68" s="225">
        <v>1.9439999999999999E-2</v>
      </c>
      <c r="D68" s="54">
        <f>C68*C16</f>
        <v>0</v>
      </c>
    </row>
    <row r="69" spans="1:4" ht="16" thickBot="1">
      <c r="A69" s="38" t="s">
        <v>53</v>
      </c>
      <c r="B69" s="51" t="s">
        <v>93</v>
      </c>
      <c r="C69" s="52">
        <f>C40*C68</f>
        <v>7.1539200000000002E-3</v>
      </c>
      <c r="D69" s="53">
        <f>C69*C16</f>
        <v>0</v>
      </c>
    </row>
    <row r="70" spans="1:4" ht="16" thickBot="1">
      <c r="A70" s="38" t="s">
        <v>73</v>
      </c>
      <c r="B70" s="51" t="s">
        <v>94</v>
      </c>
      <c r="C70" s="52">
        <v>3.2000000000000001E-2</v>
      </c>
      <c r="D70" s="53">
        <f>C70*C16</f>
        <v>0</v>
      </c>
    </row>
    <row r="71" spans="1:4" ht="16" thickBot="1">
      <c r="A71" s="574" t="s">
        <v>57</v>
      </c>
      <c r="B71" s="575"/>
      <c r="C71" s="55"/>
      <c r="D71" s="145">
        <f>SUM(D65:D70)</f>
        <v>0</v>
      </c>
    </row>
    <row r="74" spans="1:4">
      <c r="A74" s="569" t="s">
        <v>95</v>
      </c>
      <c r="B74" s="569"/>
      <c r="C74" s="569"/>
      <c r="D74" s="569"/>
    </row>
    <row r="77" spans="1:4">
      <c r="A77" s="569" t="s">
        <v>96</v>
      </c>
      <c r="B77" s="569"/>
      <c r="C77" s="569"/>
      <c r="D77" s="569"/>
    </row>
    <row r="78" spans="1:4" ht="16" thickBot="1">
      <c r="A78" s="41"/>
    </row>
    <row r="79" spans="1:4" ht="16" thickBot="1">
      <c r="A79" s="36" t="s">
        <v>97</v>
      </c>
      <c r="B79" s="37" t="s">
        <v>98</v>
      </c>
      <c r="C79" s="37" t="s">
        <v>62</v>
      </c>
      <c r="D79" s="37" t="s">
        <v>44</v>
      </c>
    </row>
    <row r="80" spans="1:4" ht="16" thickBot="1">
      <c r="A80" s="38" t="s">
        <v>45</v>
      </c>
      <c r="B80" s="39" t="s">
        <v>99</v>
      </c>
      <c r="C80" s="52">
        <v>9.2599999999999991E-3</v>
      </c>
      <c r="D80" s="53">
        <f>C80*C16</f>
        <v>0</v>
      </c>
    </row>
    <row r="81" spans="1:4" ht="16" thickBot="1">
      <c r="A81" s="38" t="s">
        <v>47</v>
      </c>
      <c r="B81" s="39" t="s">
        <v>98</v>
      </c>
      <c r="C81" s="52">
        <v>5.5599999999999998E-3</v>
      </c>
      <c r="D81" s="54">
        <f>C81*C16</f>
        <v>0</v>
      </c>
    </row>
    <row r="82" spans="1:4" ht="16" thickBot="1">
      <c r="A82" s="38" t="s">
        <v>49</v>
      </c>
      <c r="B82" s="39" t="s">
        <v>100</v>
      </c>
      <c r="C82" s="52">
        <v>2.7999999999999998E-4</v>
      </c>
      <c r="D82" s="53">
        <f>C82*C16</f>
        <v>0</v>
      </c>
    </row>
    <row r="83" spans="1:4" ht="16" thickBot="1">
      <c r="A83" s="38" t="s">
        <v>51</v>
      </c>
      <c r="B83" s="39" t="s">
        <v>101</v>
      </c>
      <c r="C83" s="52">
        <v>1.9000000000000001E-4</v>
      </c>
      <c r="D83" s="54">
        <f>C83*C16</f>
        <v>0</v>
      </c>
    </row>
    <row r="84" spans="1:4" ht="16" thickBot="1">
      <c r="A84" s="38" t="s">
        <v>53</v>
      </c>
      <c r="B84" s="39" t="s">
        <v>102</v>
      </c>
      <c r="C84" s="52">
        <v>5.5999999999999995E-4</v>
      </c>
      <c r="D84" s="53">
        <f>C84*C16</f>
        <v>0</v>
      </c>
    </row>
    <row r="85" spans="1:4" ht="16" thickBot="1">
      <c r="A85" s="38" t="s">
        <v>73</v>
      </c>
      <c r="B85" s="39" t="s">
        <v>56</v>
      </c>
      <c r="C85" s="52"/>
      <c r="D85" s="53">
        <f>C85*C16</f>
        <v>0</v>
      </c>
    </row>
    <row r="86" spans="1:4" ht="16" thickBot="1">
      <c r="A86" s="574" t="s">
        <v>78</v>
      </c>
      <c r="B86" s="575"/>
      <c r="C86" s="55">
        <f>SUM(C80:C85)</f>
        <v>1.585E-2</v>
      </c>
      <c r="D86" s="144">
        <f>SUM(D80:D85)</f>
        <v>0</v>
      </c>
    </row>
    <row r="89" spans="1:4">
      <c r="A89" s="576" t="s">
        <v>103</v>
      </c>
      <c r="B89" s="576"/>
      <c r="C89" s="576"/>
    </row>
    <row r="90" spans="1:4" ht="16" thickBot="1">
      <c r="A90" s="41"/>
    </row>
    <row r="91" spans="1:4" ht="16" thickBot="1">
      <c r="A91" s="36" t="s">
        <v>104</v>
      </c>
      <c r="B91" s="37" t="s">
        <v>105</v>
      </c>
      <c r="C91" s="37" t="s">
        <v>44</v>
      </c>
    </row>
    <row r="92" spans="1:4" ht="16" thickBot="1">
      <c r="A92" s="38" t="s">
        <v>45</v>
      </c>
      <c r="B92" s="39" t="s">
        <v>106</v>
      </c>
      <c r="C92" s="40">
        <v>0</v>
      </c>
    </row>
    <row r="93" spans="1:4" ht="16" thickBot="1">
      <c r="A93" s="574" t="s">
        <v>57</v>
      </c>
      <c r="B93" s="575"/>
      <c r="C93" s="56"/>
    </row>
    <row r="96" spans="1:4">
      <c r="A96" s="576" t="s">
        <v>107</v>
      </c>
      <c r="B96" s="576"/>
      <c r="C96" s="576"/>
    </row>
    <row r="97" spans="1:3" ht="16" thickBot="1">
      <c r="A97" s="41"/>
    </row>
    <row r="98" spans="1:3" ht="16" thickBot="1">
      <c r="A98" s="36">
        <v>4</v>
      </c>
      <c r="B98" s="37" t="s">
        <v>108</v>
      </c>
      <c r="C98" s="37" t="s">
        <v>44</v>
      </c>
    </row>
    <row r="99" spans="1:3" ht="16" thickBot="1">
      <c r="A99" s="38" t="s">
        <v>97</v>
      </c>
      <c r="B99" s="39" t="s">
        <v>98</v>
      </c>
      <c r="C99" s="40">
        <f>D86</f>
        <v>0</v>
      </c>
    </row>
    <row r="100" spans="1:3" ht="16" thickBot="1">
      <c r="A100" s="38" t="s">
        <v>104</v>
      </c>
      <c r="B100" s="39" t="s">
        <v>105</v>
      </c>
      <c r="C100" s="40">
        <v>0</v>
      </c>
    </row>
    <row r="101" spans="1:3" ht="16" thickBot="1">
      <c r="A101" s="574" t="s">
        <v>57</v>
      </c>
      <c r="B101" s="575"/>
      <c r="C101" s="40">
        <f>SUM(C99:C100)</f>
        <v>0</v>
      </c>
    </row>
    <row r="104" spans="1:3">
      <c r="A104" s="569" t="s">
        <v>109</v>
      </c>
      <c r="B104" s="569"/>
      <c r="C104" s="569"/>
    </row>
    <row r="105" spans="1:3" ht="16" thickBot="1"/>
    <row r="106" spans="1:3" ht="16" thickBot="1">
      <c r="A106" s="36">
        <v>5</v>
      </c>
      <c r="B106" s="57" t="s">
        <v>110</v>
      </c>
      <c r="C106" s="37" t="s">
        <v>44</v>
      </c>
    </row>
    <row r="107" spans="1:3" ht="16" thickBot="1">
      <c r="A107" s="38" t="s">
        <v>45</v>
      </c>
      <c r="B107" s="39" t="s">
        <v>111</v>
      </c>
      <c r="C107" s="211">
        <f>ASG!C107</f>
        <v>0</v>
      </c>
    </row>
    <row r="108" spans="1:3" ht="16" thickBot="1">
      <c r="A108" s="38" t="s">
        <v>47</v>
      </c>
      <c r="B108" s="39" t="s">
        <v>112</v>
      </c>
      <c r="C108" s="211">
        <f>ASG!C108</f>
        <v>0</v>
      </c>
    </row>
    <row r="109" spans="1:3" ht="16" thickBot="1">
      <c r="A109" s="38" t="s">
        <v>49</v>
      </c>
      <c r="B109" s="39" t="s">
        <v>113</v>
      </c>
      <c r="C109" s="211">
        <f>ASG!C109</f>
        <v>0</v>
      </c>
    </row>
    <row r="110" spans="1:3" ht="16" thickBot="1">
      <c r="A110" s="38" t="s">
        <v>51</v>
      </c>
      <c r="B110" s="39" t="s">
        <v>114</v>
      </c>
      <c r="C110" s="211">
        <f>ASG!C110</f>
        <v>0</v>
      </c>
    </row>
    <row r="111" spans="1:3" ht="16" thickBot="1">
      <c r="A111" s="574" t="s">
        <v>78</v>
      </c>
      <c r="B111" s="575"/>
      <c r="C111" s="58">
        <f>SUM(C107:C110)</f>
        <v>0</v>
      </c>
    </row>
    <row r="114" spans="1:4">
      <c r="A114" s="569" t="s">
        <v>115</v>
      </c>
      <c r="B114" s="569"/>
      <c r="C114" s="569"/>
      <c r="D114" s="569"/>
    </row>
    <row r="115" spans="1:4" ht="16" thickBot="1"/>
    <row r="116" spans="1:4" ht="16" thickBot="1">
      <c r="A116" s="36">
        <v>6</v>
      </c>
      <c r="B116" s="57" t="s">
        <v>116</v>
      </c>
      <c r="C116" s="37" t="s">
        <v>62</v>
      </c>
      <c r="D116" s="37" t="s">
        <v>44</v>
      </c>
    </row>
    <row r="117" spans="1:4" ht="16" thickBot="1">
      <c r="A117" s="38" t="s">
        <v>45</v>
      </c>
      <c r="B117" s="39" t="s">
        <v>117</v>
      </c>
      <c r="C117" s="147">
        <f>ASG!$C$117</f>
        <v>0.03</v>
      </c>
      <c r="D117" s="40">
        <f>(C137)*C117</f>
        <v>0</v>
      </c>
    </row>
    <row r="118" spans="1:4" ht="16" thickBot="1">
      <c r="A118" s="38" t="s">
        <v>47</v>
      </c>
      <c r="B118" s="39" t="s">
        <v>118</v>
      </c>
      <c r="C118" s="147">
        <f>ASG!$C$118</f>
        <v>6.7900000000000002E-2</v>
      </c>
      <c r="D118" s="40">
        <f>(C137+D117)*C118</f>
        <v>0</v>
      </c>
    </row>
    <row r="119" spans="1:4" ht="16" thickBot="1">
      <c r="A119" s="38"/>
      <c r="B119" s="59" t="s">
        <v>119</v>
      </c>
      <c r="C119" s="52">
        <f>SUM(C117:C118)</f>
        <v>9.7900000000000001E-2</v>
      </c>
      <c r="D119" s="40">
        <f>SUM(D117:D118)</f>
        <v>0</v>
      </c>
    </row>
    <row r="120" spans="1:4" ht="16" thickBot="1">
      <c r="A120" s="38" t="s">
        <v>49</v>
      </c>
      <c r="B120" s="39" t="s">
        <v>120</v>
      </c>
      <c r="C120" s="150"/>
      <c r="D120" s="150"/>
    </row>
    <row r="121" spans="1:4" ht="16" thickBot="1">
      <c r="A121" s="38"/>
      <c r="B121" s="39" t="s">
        <v>121</v>
      </c>
      <c r="C121" s="52"/>
      <c r="D121" s="149"/>
    </row>
    <row r="122" spans="1:4" ht="16" thickBot="1">
      <c r="A122" s="38"/>
      <c r="B122" s="39" t="s">
        <v>122</v>
      </c>
      <c r="C122" s="147">
        <v>6.4999999999999997E-3</v>
      </c>
      <c r="D122" s="40">
        <f>$C$139*C122</f>
        <v>0</v>
      </c>
    </row>
    <row r="123" spans="1:4" ht="16" thickBot="1">
      <c r="A123" s="38"/>
      <c r="B123" s="39" t="s">
        <v>123</v>
      </c>
      <c r="C123" s="147">
        <v>0.03</v>
      </c>
      <c r="D123" s="40">
        <f>$C$139*C123</f>
        <v>0</v>
      </c>
    </row>
    <row r="124" spans="1:4" ht="16" thickBot="1">
      <c r="A124" s="38"/>
      <c r="B124" s="39" t="s">
        <v>124</v>
      </c>
      <c r="C124" s="55"/>
      <c r="D124" s="40"/>
    </row>
    <row r="125" spans="1:4" ht="16" thickBot="1">
      <c r="A125" s="38"/>
      <c r="B125" s="39" t="s">
        <v>236</v>
      </c>
      <c r="C125" s="55">
        <v>0.05</v>
      </c>
      <c r="D125" s="40">
        <f>$C$139*C125</f>
        <v>0</v>
      </c>
    </row>
    <row r="126" spans="1:4" ht="16" thickBot="1">
      <c r="A126" s="574" t="s">
        <v>78</v>
      </c>
      <c r="B126" s="575"/>
      <c r="C126" s="60">
        <f>C122+C123+C125</f>
        <v>8.6499999999999994E-2</v>
      </c>
      <c r="D126" s="148">
        <f>(C137+D117+D118)/(1-C126)-(C137+D117+D118)</f>
        <v>0</v>
      </c>
    </row>
    <row r="129" spans="1:9">
      <c r="A129" s="569" t="s">
        <v>125</v>
      </c>
      <c r="B129" s="569"/>
      <c r="C129" s="569"/>
    </row>
    <row r="130" spans="1:9" ht="16" thickBot="1"/>
    <row r="131" spans="1:9" ht="16" thickBot="1">
      <c r="A131" s="36"/>
      <c r="B131" s="37" t="s">
        <v>126</v>
      </c>
      <c r="C131" s="37" t="s">
        <v>44</v>
      </c>
    </row>
    <row r="132" spans="1:9" ht="16" thickBot="1">
      <c r="A132" s="61" t="s">
        <v>45</v>
      </c>
      <c r="B132" s="39" t="s">
        <v>42</v>
      </c>
      <c r="C132" s="62">
        <f>C16</f>
        <v>0</v>
      </c>
    </row>
    <row r="133" spans="1:9" ht="16" thickBot="1">
      <c r="A133" s="61" t="s">
        <v>47</v>
      </c>
      <c r="B133" s="39" t="s">
        <v>58</v>
      </c>
      <c r="C133" s="62">
        <f>C59</f>
        <v>0</v>
      </c>
    </row>
    <row r="134" spans="1:9" ht="16" thickBot="1">
      <c r="A134" s="61" t="s">
        <v>49</v>
      </c>
      <c r="B134" s="39" t="s">
        <v>87</v>
      </c>
      <c r="C134" s="62">
        <f>D71</f>
        <v>0</v>
      </c>
    </row>
    <row r="135" spans="1:9" ht="16" thickBot="1">
      <c r="A135" s="61" t="s">
        <v>51</v>
      </c>
      <c r="B135" s="39" t="s">
        <v>95</v>
      </c>
      <c r="C135" s="62">
        <f>C101</f>
        <v>0</v>
      </c>
    </row>
    <row r="136" spans="1:9" ht="16" thickBot="1">
      <c r="A136" s="61" t="s">
        <v>53</v>
      </c>
      <c r="B136" s="39" t="s">
        <v>109</v>
      </c>
      <c r="C136" s="62">
        <f>C111</f>
        <v>0</v>
      </c>
    </row>
    <row r="137" spans="1:9" ht="16" thickBot="1">
      <c r="A137" s="574" t="s">
        <v>127</v>
      </c>
      <c r="B137" s="575"/>
      <c r="C137" s="62">
        <f>SUM(C132:C136)</f>
        <v>0</v>
      </c>
    </row>
    <row r="138" spans="1:9" ht="16" thickBot="1">
      <c r="A138" s="61" t="s">
        <v>73</v>
      </c>
      <c r="B138" s="39" t="s">
        <v>128</v>
      </c>
      <c r="C138" s="62">
        <f>D119+D126</f>
        <v>0</v>
      </c>
    </row>
    <row r="139" spans="1:9" ht="16" thickBot="1">
      <c r="A139" s="574" t="s">
        <v>129</v>
      </c>
      <c r="B139" s="575"/>
      <c r="C139" s="63">
        <f>ROUND(SUM(C137:C138),2)</f>
        <v>0</v>
      </c>
    </row>
    <row r="140" spans="1:9" ht="16" thickBot="1"/>
    <row r="141" spans="1:9">
      <c r="A141" s="64" t="s">
        <v>130</v>
      </c>
      <c r="B141" s="65" t="s">
        <v>131</v>
      </c>
      <c r="C141" s="66">
        <f>C126</f>
        <v>8.6499999999999994E-2</v>
      </c>
      <c r="D141" s="67"/>
      <c r="E141" s="67"/>
      <c r="F141" s="67"/>
      <c r="G141" s="67"/>
      <c r="H141" s="68"/>
      <c r="I141" s="69"/>
    </row>
    <row r="142" spans="1:9">
      <c r="A142" s="70"/>
      <c r="B142" s="67">
        <v>100</v>
      </c>
      <c r="C142" s="71"/>
      <c r="D142" s="67"/>
      <c r="E142" s="67"/>
      <c r="F142" s="67"/>
      <c r="G142" s="67"/>
      <c r="H142" s="68"/>
      <c r="I142" s="69"/>
    </row>
    <row r="143" spans="1:9">
      <c r="A143" s="72"/>
      <c r="B143" s="73"/>
      <c r="C143" s="74"/>
      <c r="D143" s="73"/>
      <c r="E143" s="73"/>
      <c r="F143" s="73"/>
      <c r="G143" s="73"/>
      <c r="H143" s="73"/>
      <c r="I143" s="75"/>
    </row>
    <row r="144" spans="1:9">
      <c r="A144" s="70" t="s">
        <v>132</v>
      </c>
      <c r="B144" s="67" t="s">
        <v>133</v>
      </c>
      <c r="C144" s="76">
        <f>SUM(C137+D117+D118)</f>
        <v>0</v>
      </c>
      <c r="D144" s="67"/>
      <c r="E144" s="67"/>
      <c r="F144" s="67"/>
      <c r="G144" s="67"/>
      <c r="H144" s="68"/>
      <c r="I144" s="77"/>
    </row>
    <row r="145" spans="1:9">
      <c r="A145" s="72"/>
      <c r="B145" s="73"/>
      <c r="C145" s="74"/>
      <c r="D145" s="73"/>
      <c r="E145" s="73"/>
      <c r="F145" s="73"/>
      <c r="G145" s="73"/>
      <c r="H145" s="73"/>
      <c r="I145" s="78"/>
    </row>
    <row r="146" spans="1:9">
      <c r="A146" s="70" t="s">
        <v>134</v>
      </c>
      <c r="B146" s="67" t="s">
        <v>135</v>
      </c>
      <c r="C146" s="79">
        <f>(C144/(1-C126))</f>
        <v>0</v>
      </c>
      <c r="D146" s="67"/>
      <c r="E146" s="67"/>
      <c r="F146" s="67"/>
      <c r="G146" s="67"/>
      <c r="H146" s="68"/>
      <c r="I146" s="77"/>
    </row>
    <row r="147" spans="1:9">
      <c r="A147" s="72"/>
      <c r="B147" s="73"/>
      <c r="C147" s="74"/>
      <c r="D147" s="73"/>
      <c r="E147" s="73"/>
      <c r="F147" s="73"/>
      <c r="G147" s="73"/>
      <c r="H147" s="73"/>
      <c r="I147" s="75"/>
    </row>
    <row r="148" spans="1:9" ht="16" thickBot="1">
      <c r="A148" s="80"/>
      <c r="B148" s="81" t="s">
        <v>136</v>
      </c>
      <c r="C148" s="82">
        <f>C146-C144</f>
        <v>0</v>
      </c>
      <c r="D148" s="67"/>
      <c r="E148" s="67"/>
      <c r="F148" s="67"/>
      <c r="G148" s="67"/>
      <c r="H148" s="68"/>
      <c r="I148" s="69"/>
    </row>
  </sheetData>
  <mergeCells count="32">
    <mergeCell ref="A1:D1"/>
    <mergeCell ref="A2:D2"/>
    <mergeCell ref="A3:D3"/>
    <mergeCell ref="A4:D4"/>
    <mergeCell ref="A5:C5"/>
    <mergeCell ref="A6:C6"/>
    <mergeCell ref="A16:B16"/>
    <mergeCell ref="A19:D19"/>
    <mergeCell ref="A21:D21"/>
    <mergeCell ref="A26:B26"/>
    <mergeCell ref="A29:D29"/>
    <mergeCell ref="A40:B40"/>
    <mergeCell ref="A43:C43"/>
    <mergeCell ref="A50:B50"/>
    <mergeCell ref="A53:C53"/>
    <mergeCell ref="A59:B59"/>
    <mergeCell ref="A62:D62"/>
    <mergeCell ref="A71:B71"/>
    <mergeCell ref="A74:D74"/>
    <mergeCell ref="A77:D77"/>
    <mergeCell ref="A86:B86"/>
    <mergeCell ref="A89:C89"/>
    <mergeCell ref="A93:B93"/>
    <mergeCell ref="A96:C96"/>
    <mergeCell ref="A137:B137"/>
    <mergeCell ref="A139:B139"/>
    <mergeCell ref="A101:B101"/>
    <mergeCell ref="A104:C104"/>
    <mergeCell ref="A111:B111"/>
    <mergeCell ref="A114:D114"/>
    <mergeCell ref="A126:B126"/>
    <mergeCell ref="A129:C129"/>
  </mergeCells>
  <pageMargins left="0.511811024" right="0.511811024" top="0.78740157499999996" bottom="0.78740157499999996" header="0.31496062000000002" footer="0.31496062000000002"/>
  <pageSetup paperSize="9" scale="75" orientation="portrait" r:id="rId1"/>
  <rowBreaks count="2" manualBreakCount="2">
    <brk id="52" max="16383" man="1"/>
    <brk id="1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33</vt:i4>
      </vt:variant>
      <vt:variant>
        <vt:lpstr>Intervalos nomeados</vt:lpstr>
      </vt:variant>
      <vt:variant>
        <vt:i4>11</vt:i4>
      </vt:variant>
    </vt:vector>
  </HeadingPairs>
  <TitlesOfParts>
    <vt:vector size="44" baseType="lpstr">
      <vt:lpstr>QUADRO VALOR</vt:lpstr>
      <vt:lpstr>PROPOSTA ÓRGÃO</vt:lpstr>
      <vt:lpstr>QUANTITATIVO HOMEM</vt:lpstr>
      <vt:lpstr>ASG</vt:lpstr>
      <vt:lpstr>ENC.</vt:lpstr>
      <vt:lpstr>ASG - BANHEIRISTA</vt:lpstr>
      <vt:lpstr>JARDINEIRO sede</vt:lpstr>
      <vt:lpstr>ASG- NITEROI</vt:lpstr>
      <vt:lpstr>ASG- D. CAXIAS</vt:lpstr>
      <vt:lpstr>ASG- N. IGUAÇU</vt:lpstr>
      <vt:lpstr>ASG- B.PIRAI - P. AVANÇADO</vt:lpstr>
      <vt:lpstr>ASG- VOLTA REDONDA</vt:lpstr>
      <vt:lpstr>ASG- ANGRA DOS REIS</vt:lpstr>
      <vt:lpstr>ASG- PETRÓPOLIS</vt:lpstr>
      <vt:lpstr>ASG- FRIBURGO</vt:lpstr>
      <vt:lpstr>ASG- MACAÉ</vt:lpstr>
      <vt:lpstr>ASG- CAMPOS</vt:lpstr>
      <vt:lpstr>ASG- POSTO AV. ITAPERUNA</vt:lpstr>
      <vt:lpstr>ASG- CABO FRIO</vt:lpstr>
      <vt:lpstr>ASG- SÃO GONÇALO</vt:lpstr>
      <vt:lpstr>JARDINEIRO BARRA DO PIRAI</vt:lpstr>
      <vt:lpstr>JARDINEIRO  CABO FRIO</vt:lpstr>
      <vt:lpstr>SERV.  CARREGADOR  - RJ</vt:lpstr>
      <vt:lpstr>SERV, - CARREGADOR D. CAXIAS</vt:lpstr>
      <vt:lpstr>SERV. CARREGADOR- N. IGUAÇU </vt:lpstr>
      <vt:lpstr>SERV. CARREGADOR- B.PIRAI </vt:lpstr>
      <vt:lpstr>SERV. CARREGADOR - FRIBURGO</vt:lpstr>
      <vt:lpstr>ASG - DISTRITO FEDERAL LOTE 3</vt:lpstr>
      <vt:lpstr>EQUIPAMENTOS</vt:lpstr>
      <vt:lpstr>MATERIAL</vt:lpstr>
      <vt:lpstr>JARDINAGEM</vt:lpstr>
      <vt:lpstr>HIGIENICO</vt:lpstr>
      <vt:lpstr>UNIFORME</vt:lpstr>
      <vt:lpstr>'PROPOSTA ÓRGÃO'!_Hlk30775002</vt:lpstr>
      <vt:lpstr>ASG!Area_de_impressao</vt:lpstr>
      <vt:lpstr>'ASG - BANHEIRISTA'!Area_de_impressao</vt:lpstr>
      <vt:lpstr>'ASG- PETRÓPOLIS'!Area_de_impressao</vt:lpstr>
      <vt:lpstr>ENC.!Area_de_impressao</vt:lpstr>
      <vt:lpstr>'JARDINEIRO  CABO FRIO'!Area_de_impressao</vt:lpstr>
      <vt:lpstr>'JARDINEIRO BARRA DO PIRAI'!Area_de_impressao</vt:lpstr>
      <vt:lpstr>'JARDINEIRO sede'!Area_de_impressao</vt:lpstr>
      <vt:lpstr>'QUADRO VALOR'!Area_de_impressao</vt:lpstr>
      <vt:lpstr>'QUANTITATIVO HOMEM'!Area_de_impressao</vt:lpstr>
      <vt:lpstr>'SERV.  CARREGADOR  - RJ'!Area_de_impressao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Arcangela Silva Casagrande</dc:creator>
  <cp:lastModifiedBy>Carline</cp:lastModifiedBy>
  <cp:lastPrinted>2020-08-27T23:33:16Z</cp:lastPrinted>
  <dcterms:created xsi:type="dcterms:W3CDTF">2018-01-23T19:35:16Z</dcterms:created>
  <dcterms:modified xsi:type="dcterms:W3CDTF">2023-02-03T16:40:48Z</dcterms:modified>
</cp:coreProperties>
</file>